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ContractPolicyInet/Shared Documents/Policy Documents/ACOM/323/"/>
    </mc:Choice>
  </mc:AlternateContent>
  <xr:revisionPtr revIDLastSave="1" documentId="13_ncr:1_{0CFD6855-9013-4D9B-B1C2-962B772F94FE}" xr6:coauthVersionLast="47" xr6:coauthVersionMax="47" xr10:uidLastSave="{006E9BC2-BC6C-4F3A-919D-F6C29F09E843}"/>
  <bookViews>
    <workbookView xWindow="-120" yWindow="-120" windowWidth="38640" windowHeight="21120" tabRatio="829" xr2:uid="{00000000-000D-0000-FFFF-FFFF00000000}"/>
  </bookViews>
  <sheets>
    <sheet name="Profit Limit NTXIX XXI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001__Qtr_Med_RBUCS_by_MoDOS_Liabtype">#REF!</definedName>
    <definedName name="_Key1" hidden="1">[1]WORKSHEET!#REF!</definedName>
    <definedName name="_Order1" hidden="1">255</definedName>
    <definedName name="_Order2" hidden="1">255</definedName>
    <definedName name="_Sort" hidden="1">[1]WORKSHEET!#REF!</definedName>
    <definedName name="A001__ALTCS_Med_PPC_Claims_Pd_by_QtrDOS_Liabtype">#REF!</definedName>
    <definedName name="AllocSubTitle">#REF!</definedName>
    <definedName name="AllocTitle">#REF!</definedName>
    <definedName name="AllocTitleDate">#REF!</definedName>
    <definedName name="bsdata">#REF!</definedName>
    <definedName name="BSPivot">#REF!</definedName>
    <definedName name="Category_ID">#REF!</definedName>
    <definedName name="Cur_Outlier1">[2]Credible!$H$99</definedName>
    <definedName name="Cur_Outlier2">[2]Credible!$H$100</definedName>
    <definedName name="Data">#REF!</definedName>
    <definedName name="ELSE">#REF!</definedName>
    <definedName name="End">'[3]Parent Revenue &amp; Expense E-10b'!#REF!</definedName>
    <definedName name="gltb">'[4]gl_phy Table'!$B$3:$F$402</definedName>
    <definedName name="Holidays">#REF!</definedName>
    <definedName name="Housing">#REF!</definedName>
    <definedName name="INVESTMENT">#REF!</definedName>
    <definedName name="jf" hidden="1">[1]WORKSHEET!#REF!</definedName>
    <definedName name="jf.test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k">'[5]Menu Lists'!$A$33:$A$37</definedName>
    <definedName name="LastCell">#REF!</definedName>
    <definedName name="MemberMonths">#REF!</definedName>
    <definedName name="n">#REF!</definedName>
    <definedName name="oy">#REF!</definedName>
    <definedName name="Payable_Category">#REF!</definedName>
    <definedName name="phytbl">'[4]gl_phy Table'!$A$406:$B$516</definedName>
    <definedName name="Program_ID">#REF!</definedName>
    <definedName name="qtr">'[4]gl_phy Table'!$A$522:$B$583</definedName>
    <definedName name="ReserveCat">#REF!</definedName>
    <definedName name="Rpt11A_Q1_Apache">'[6]RPT 11A_old'!$A$4:$G$46,'[6]RPT 11A_old'!$A$50:$G$92,'[6]RPT 11A_old'!$A$96:$G$138</definedName>
    <definedName name="Rpt11A_Q1_Coconino">'[6]RPT 11A_old'!$I$4:$O$46,'[6]RPT 11A_old'!$I$50:$O$92,'[6]RPT 11A_old'!$I$96:$O$138</definedName>
    <definedName name="Rpt11A_Q1_LaPaz">'[6]RPT 11A_old'!$Q$4:$W$46,'[6]RPT 11A_old'!$Q$50:$W$92,'[6]RPT 11A_old'!$Q$96:$W$138</definedName>
    <definedName name="Rpt11A_Q1_Maricopa">'[6]RPT 11A_old'!$Y$4:$AE$46,'[6]RPT 11A_old'!$Y$50:$AE$92,'[6]RPT 11A_old'!$Y$96:$AE$138</definedName>
    <definedName name="Rpt11A_Q1_Mohave">'[6]RPT 11A_old'!$AG$4:$AM$46,'[6]RPT 11A_old'!$AG$50:$AM$92,'[6]RPT 11A_old'!$AG$96:$AM$138</definedName>
    <definedName name="Rpt11A_Q1_Navajo">'[6]RPT 11A_old'!$AO$4:$AU$46,'[6]RPT 11A_old'!$AO$50:$AU$92,'[6]RPT 11A_old'!$AO$96:$AU$138</definedName>
    <definedName name="Rpt11A_Q1_Yuma">'[6]RPT 11A_old'!$AW$4:$BC$46,'[6]RPT 11A_old'!$AW$50:$BC$92,'[6]RPT 11A_old'!$AW$96:$BC$138</definedName>
    <definedName name="Rpt11A_Q2_Apache">'[6]RPT 11A_old'!$A$142:$G$184,'[6]RPT 11A_old'!$A$188:$G$230,'[6]RPT 11A_old'!$A$234:$G$276</definedName>
    <definedName name="Rpt11A_Q2_Coconino">'[6]RPT 11A_old'!$I$142:$O$184,'[6]RPT 11A_old'!$I$188:$O$230,'[6]RPT 11A_old'!$I$234:$O$276</definedName>
    <definedName name="Rpt11A_Q2_LaPaz">'[6]RPT 11A_old'!$Q$142:$W$184,'[6]RPT 11A_old'!$Q$188:$W$230,'[6]RPT 11A_old'!$Q$234:$W$276</definedName>
    <definedName name="Rpt11A_Q2_Maricopa">'[6]RPT 11A_old'!$Y$142:$AE$184,'[6]RPT 11A_old'!$Y$188:$AE$230,'[6]RPT 11A_old'!$Y$234:$AE$276</definedName>
    <definedName name="Rpt11A_Q2_Mohave">'[6]RPT 11A_old'!$AG$142:$AM$184,'[6]RPT 11A_old'!$AG$188:$AM$230,'[6]RPT 11A_old'!$AG$234:$AM$276</definedName>
    <definedName name="Rpt11A_Q2_Navajo">'[6]RPT 11A_old'!$AO$142:$AU$184,'[6]RPT 11A_old'!$AO$188:$AU$230,'[6]RPT 11A_old'!$AO$234:$AU$276</definedName>
    <definedName name="Rpt11A_Q2_Yuma">'[6]RPT 11A_old'!$AW$142:$BC$184,'[6]RPT 11A_old'!$AW$188:$BC$230,'[6]RPT 11A_old'!$AW$234:$BC$276</definedName>
    <definedName name="Rpt11A_Q3_Apache">'[6]RPT 11A_old'!$A$280:$G$322,'[6]RPT 11A_old'!$A$326:$G$368,'[6]RPT 11A_old'!$A$372:$G$414</definedName>
    <definedName name="Rpt11A_Q3_Coconino">'[6]RPT 11A_old'!$I$280:$O$322,'[6]RPT 11A_old'!$I$326:$O$368,'[6]RPT 11A_old'!$I$372:$O$414</definedName>
    <definedName name="Rpt11A_Q3_LaPaz">'[6]RPT 11A_old'!$Q$280:$W$322,'[6]RPT 11A_old'!$Q$326:$W$368,'[6]RPT 11A_old'!$Q$372:$W$414</definedName>
    <definedName name="Rpt11A_Q3_Maricopa">'[6]RPT 11A_old'!$Y$280:$AE$322,'[6]RPT 11A_old'!$Y$326:$AE$368,'[6]RPT 11A_old'!$Y$372:$AE$414</definedName>
    <definedName name="Rpt11A_Q3_Mohave">'[6]RPT 11A_old'!$AG$280:$AM$322,'[6]RPT 11A_old'!$AG$326:$AM$368,'[6]RPT 11A_old'!$AG$372:$AM$414</definedName>
    <definedName name="Rpt11A_Q3_Navajo">'[6]RPT 11A_old'!$AO$280:$AU$322,'[6]RPT 11A_old'!$AO$326:$AU$368,'[6]RPT 11A_old'!$AO$372:$AU$414</definedName>
    <definedName name="Rpt11A_Q3_Yuma">'[6]RPT 11A_old'!$AW$280:$BC$322,'[6]RPT 11A_old'!$AW$326:$BC$368,'[6]RPT 11A_old'!$AW$372:$BC$414</definedName>
    <definedName name="Rpt11A_Q4_Apache">'[6]RPT 11A_old'!$A$418:$G$460,'[6]RPT 11A_old'!$A$464:$G$506,'[6]RPT 11A_old'!$A$510:$G$552</definedName>
    <definedName name="Rpt11A_Q4_Coconino">'[6]RPT 11A_old'!$I$418:$O$460,'[6]RPT 11A_old'!$I$464:$O$506,'[6]RPT 11A_old'!$I$510:$O$552</definedName>
    <definedName name="Rpt11A_Q4_LaPaz">'[6]RPT 11A_old'!$Q$418:$W$460,'[6]RPT 11A_old'!$Q$464:$W$506,'[6]RPT 11A_old'!$Q$510:$W$552</definedName>
    <definedName name="Rpt11A_Q4_Maricopa">'[6]RPT 11A_old'!$Y$418:$AE$460,'[6]RPT 11A_old'!$Y$464:$AE$506,'[6]RPT 11A_old'!$Y$510:$AE$552</definedName>
    <definedName name="Rpt11A_Q4_Mohave">'[6]RPT 11A_old'!$AG$418:$AM$460,'[6]RPT 11A_old'!$AG$464:$AM$506,'[6]RPT 11A_old'!$AG$510:$AM$552</definedName>
    <definedName name="Rpt11A_Q4_Navajo">'[6]RPT 11A_old'!$AO$418:$AU$460,'[6]RPT 11A_old'!$AO$464:$AU$506,'[6]RPT 11A_old'!$AO$510:$AU$552</definedName>
    <definedName name="Rpt11A_Q4_Yuma">'[6]RPT 11A_old'!$AW$418:$BC$460,'[6]RPT 11A_old'!$AW$464:$BC$506,'[6]RPT 11A_old'!$AW$510:$BC$552</definedName>
    <definedName name="Rpt11B_Q1">'[6]RPT 11B_old'!$A$4:$G$46,'[6]RPT 11B_old'!$A$50:$G$92,'[6]RPT 11B_old'!$A$96:$G$138</definedName>
    <definedName name="Rpt11B_Q2">'[6]RPT 11B_old'!$I$4:$O$46,'[6]RPT 11B_old'!$I$50:$O$92,'[6]RPT 11B_old'!$I$96:$O$138</definedName>
    <definedName name="Rpt11B_Q3">'[6]RPT 11B_old'!$Q$4:$W$46,'[6]RPT 11B_old'!$Q$50:$W$92,'[6]RPT 11B_old'!$Q$96:$W$138</definedName>
    <definedName name="Rpt11B_Q4">'[6]RPT 11B_old'!$Y$4:$AE$46,'[6]RPT 11B_old'!$Y$50:$AE$92,'[6]RPT 11B_old'!$Y$96:$AE$138</definedName>
    <definedName name="Rpt11C_Q1">'[6]RPT 11C_old'!$A$4:$G$46,'[6]RPT 11C_old'!$A$50:$G$92,'[6]RPT 11C_old'!$A$96:$G$138,'[6]RPT 11C_old'!$A$142:$G$184,'[6]RPT 11C_old'!$A$188:$G$230,'[6]RPT 11C_old'!$A$234:$G$276,'[6]RPT 11C_old'!$A$280:$G$322,'[6]RPT 11C_old'!$A$326:$G$368</definedName>
    <definedName name="Rpt11C_Q2">'[6]RPT 11C_old'!$I$4:$O$46,'[6]RPT 11C_old'!$I$50:$O$92,'[6]RPT 11C_old'!$I$96:$O$138,'[6]RPT 11C_old'!$I$142:$O$184,'[6]RPT 11C_old'!$I$188:$O$230,'[6]RPT 11C_old'!$I$234:$O$276,'[6]RPT 11C_old'!$I$280:$O$322,'[6]RPT 11C_old'!$I$326:$O$368</definedName>
    <definedName name="Rpt11C_Q3">'[6]RPT 11C_old'!$Q$4:$W$46,'[6]RPT 11C_old'!$Q$50:$W$92,'[6]RPT 11C_old'!$Q$96:$W$138,'[6]RPT 11C_old'!$Q$142:$W$184,'[6]RPT 11C_old'!$Q$188:$W$230,'[6]RPT 11C_old'!$Q$234:$W$276,'[6]RPT 11C_old'!$Q$280:$W$322,'[6]RPT 11C_old'!$Q$326:$W$368</definedName>
    <definedName name="Rpt11C_Q4">'[6]RPT 11C_old'!$Y$4:$AE$46,'[6]RPT 11C_old'!$Y$50:$AE$92,'[6]RPT 11C_old'!$Y$96:$AE$138,'[6]RPT 11C_old'!$Y$142:$AE$184,'[6]RPT 11C_old'!$Y$188:$AE$230,'[6]RPT 11C_old'!$Y$234:$AE$276,'[6]RPT 11C_old'!$Y$280:$AE$322,'[6]RPT 11C_old'!$Y$326:$AE$368</definedName>
    <definedName name="rptBeginDate">'[7]Invoice Recon'!$L$1</definedName>
    <definedName name="rptEndDate">'[7]Invoice Recon'!$M$1</definedName>
    <definedName name="Sensitivity_High">[2]Credible!$E$75</definedName>
    <definedName name="Sensitivity_Low">[2]Credible!$G$75</definedName>
    <definedName name="SNF_Auth_using_Keith_s_query">#REF!</definedName>
    <definedName name="sortcol">'[3]Parent Revenue &amp; Expense E-10b'!#REF!</definedName>
    <definedName name="SUMMARY">#REF!</definedName>
    <definedName name="Sup_House">#REF!</definedName>
    <definedName name="Supported_Housing">'[8]Menu Lists'!$A$41:$A$49</definedName>
    <definedName name="TEMPDATA">#REF!</definedName>
    <definedName name="wrn.test.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x">'[9]Menu Lists'!$A$5:$A$26</definedName>
    <definedName name="y">'[9]Menu Lists'!$A$5:$A$26</definedName>
    <definedName name="Z_9CA6E05E_8A49_4A03_A5ED_BDD1329A1619_.wvu.PrintArea" localSheetId="0" hidden="1">'Profit Limit NTXIX XXI '!$A$1:$N$32</definedName>
    <definedName name="Z_9CA6E05E_8A49_4A03_A5ED_BDD1329A1619_.wvu.Rows" localSheetId="0" hidden="1">'Profit Limit NTXIX XXI '!$25:$27</definedName>
  </definedNames>
  <calcPr calcId="191028"/>
  <customWorkbookViews>
    <customWorkbookView name="Terrence R. Daniels - Personal View" guid="{9CA6E05E-8A49-4A03-A5ED-BDD1329A1619}" mergeInterval="0" personalView="1" maximized="1" windowWidth="1596" windowHeight="1035" tabRatio="937" activeSheetId="1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4" l="1"/>
  <c r="H4" i="14"/>
  <c r="H6" i="14" s="1"/>
  <c r="H18" i="14"/>
  <c r="H9" i="14"/>
  <c r="H10" i="14" l="1"/>
  <c r="H12" i="14" s="1"/>
  <c r="H17" i="14"/>
  <c r="K18" i="14"/>
  <c r="J18" i="14"/>
  <c r="F18" i="14"/>
  <c r="D18" i="14"/>
  <c r="B18" i="14"/>
  <c r="H20" i="14" l="1"/>
  <c r="H19" i="14"/>
  <c r="B4" i="14"/>
  <c r="B6" i="14" s="1"/>
  <c r="K9" i="14"/>
  <c r="J9" i="14"/>
  <c r="K6" i="14"/>
  <c r="J6" i="14"/>
  <c r="F9" i="14"/>
  <c r="D9" i="14"/>
  <c r="F6" i="14"/>
  <c r="D6" i="14"/>
  <c r="B9" i="14"/>
  <c r="H25" i="14" l="1"/>
  <c r="H26" i="14" s="1"/>
  <c r="H23" i="14"/>
  <c r="J10" i="14"/>
  <c r="J12" i="14" s="1"/>
  <c r="K10" i="14"/>
  <c r="K12" i="14" s="1"/>
  <c r="F10" i="14"/>
  <c r="F12" i="14" s="1"/>
  <c r="D10" i="14"/>
  <c r="D12" i="14" s="1"/>
  <c r="B10" i="14"/>
  <c r="B12" i="14" s="1"/>
  <c r="H21" i="14" l="1"/>
  <c r="L5" i="14"/>
  <c r="L16" i="14"/>
  <c r="K16" i="14"/>
  <c r="J16" i="14"/>
  <c r="F16" i="14"/>
  <c r="D16" i="14"/>
  <c r="L11" i="14" l="1"/>
  <c r="B17" i="14" l="1"/>
  <c r="L8" i="14"/>
  <c r="K17" i="14"/>
  <c r="K20" i="14" s="1"/>
  <c r="L4" i="14"/>
  <c r="L6" i="14" s="1"/>
  <c r="F17" i="14"/>
  <c r="J17" i="14" l="1"/>
  <c r="F20" i="14"/>
  <c r="B20" i="14"/>
  <c r="L17" i="14"/>
  <c r="D17" i="14"/>
  <c r="L20" i="14" l="1"/>
  <c r="D20" i="14"/>
  <c r="J20" i="14"/>
  <c r="J19" i="14" l="1"/>
  <c r="F19" i="14" l="1"/>
  <c r="J25" i="14"/>
  <c r="J26" i="14" s="1"/>
  <c r="J23" i="14"/>
  <c r="J21" i="14" l="1"/>
  <c r="B19" i="14"/>
  <c r="B23" i="14" s="1"/>
  <c r="F23" i="14"/>
  <c r="F25" i="14"/>
  <c r="F26" i="14" s="1"/>
  <c r="D19" i="14"/>
  <c r="B25" i="14" l="1"/>
  <c r="B26" i="14" s="1"/>
  <c r="D23" i="14"/>
  <c r="D25" i="14"/>
  <c r="D26" i="14" s="1"/>
  <c r="F21" i="14"/>
  <c r="D21" i="14" l="1"/>
  <c r="B21" i="14"/>
  <c r="K19" i="14" l="1"/>
  <c r="L7" i="14"/>
  <c r="L9" i="14" l="1"/>
  <c r="L10" i="14" s="1"/>
  <c r="L12" i="14" s="1"/>
  <c r="L18" i="14"/>
  <c r="L19" i="14" s="1"/>
  <c r="K25" i="14"/>
  <c r="K26" i="14" s="1"/>
  <c r="K23" i="14"/>
  <c r="K21" i="14" l="1"/>
  <c r="L23" i="14"/>
  <c r="L25" i="14"/>
  <c r="L26" i="14" s="1"/>
  <c r="L21" i="14" l="1"/>
</calcChain>
</file>

<file path=xl/sharedStrings.xml><?xml version="1.0" encoding="utf-8"?>
<sst xmlns="http://schemas.openxmlformats.org/spreadsheetml/2006/main" count="25" uniqueCount="22">
  <si>
    <t xml:space="preserve">NON-TITLE XIX/XXI </t>
  </si>
  <si>
    <t>SUBG</t>
  </si>
  <si>
    <t>MHBG SED</t>
  </si>
  <si>
    <t>MHBG SMI</t>
  </si>
  <si>
    <t>MHBG ESMI/FEP</t>
  </si>
  <si>
    <t>NTXIX/XXI OTHER</t>
  </si>
  <si>
    <t>COUNTY</t>
  </si>
  <si>
    <t>TOTAL NTXIX/XXI</t>
  </si>
  <si>
    <t>AHCCCS Revenue</t>
  </si>
  <si>
    <t>Profit Limit Payable Reported</t>
  </si>
  <si>
    <t>Total Revenue</t>
  </si>
  <si>
    <t>Medical Expense</t>
  </si>
  <si>
    <t>Administrative Component</t>
  </si>
  <si>
    <t>Total Expense</t>
  </si>
  <si>
    <t>EBIT</t>
  </si>
  <si>
    <t>Income Tax provision</t>
  </si>
  <si>
    <t>Net Profit/(Loss)</t>
  </si>
  <si>
    <t>Medical Revenue (92.0% of Total Revenue)</t>
  </si>
  <si>
    <t>Profit to be Limited</t>
  </si>
  <si>
    <t>Profit Limit (+ 4% of Medical Revenue)</t>
  </si>
  <si>
    <t>Excess Medical Profit/(Loss)</t>
  </si>
  <si>
    <t>Profit/(Loss)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</si>
</sst>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1" fontId="11" fillId="0" borderId="0"/>
    <xf numFmtId="43" fontId="11" fillId="0" borderId="0"/>
    <xf numFmtId="0" fontId="12" fillId="15" borderId="0" applyNumberFormat="0" applyBorder="0" applyAlignment="0" applyProtection="0"/>
    <xf numFmtId="0" fontId="13" fillId="16" borderId="15" applyNumberFormat="0" applyAlignment="0" applyProtection="0"/>
    <xf numFmtId="0" fontId="14" fillId="17" borderId="16" applyNumberFormat="0" applyAlignment="0" applyProtection="0"/>
    <xf numFmtId="0" fontId="15" fillId="0" borderId="1">
      <alignment horizontal="centerContinuous"/>
    </xf>
    <xf numFmtId="0" fontId="16" fillId="0" borderId="17">
      <alignment horizontal="center" vertical="top" wrapText="1"/>
    </xf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5" fontId="20" fillId="0" borderId="6" applyFont="0" applyBorder="0"/>
    <xf numFmtId="2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Alignment="0">
      <alignment horizontal="center"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Alignment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15" applyNumberFormat="0" applyAlignment="0" applyProtection="0"/>
    <xf numFmtId="49" fontId="15" fillId="0" borderId="0" applyFill="0" applyBorder="0" applyProtection="0"/>
    <xf numFmtId="4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0" fontId="28" fillId="0" borderId="21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30" fillId="0" borderId="0"/>
    <xf numFmtId="168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4" borderId="22" applyNumberFormat="0" applyFont="0" applyAlignment="0" applyProtection="0"/>
    <xf numFmtId="0" fontId="32" fillId="16" borderId="23" applyNumberFormat="0" applyAlignment="0" applyProtection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2">
      <alignment horizontal="center"/>
    </xf>
    <xf numFmtId="3" fontId="33" fillId="0" borderId="0" applyFont="0" applyFill="0" applyBorder="0" applyAlignment="0" applyProtection="0"/>
    <xf numFmtId="0" fontId="2" fillId="0" borderId="0" applyFill="0">
      <alignment horizontal="left" indent="2"/>
    </xf>
    <xf numFmtId="0" fontId="35" fillId="0" borderId="0">
      <alignment horizontal="right"/>
    </xf>
    <xf numFmtId="0" fontId="36" fillId="0" borderId="0">
      <alignment horizontal="right"/>
    </xf>
    <xf numFmtId="0" fontId="37" fillId="0" borderId="0">
      <alignment horizontal="right"/>
    </xf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38" fillId="0" borderId="0" applyNumberFormat="0" applyBorder="0" applyAlignment="0"/>
    <xf numFmtId="0" fontId="42" fillId="0" borderId="0">
      <alignment horizontal="center"/>
    </xf>
    <xf numFmtId="0" fontId="3" fillId="0" borderId="0" applyFont="0" applyFill="0" applyBorder="0" applyAlignment="0"/>
    <xf numFmtId="0" fontId="43" fillId="0" borderId="0" applyNumberFormat="0" applyFill="0" applyBorder="0" applyAlignment="0" applyProtection="0"/>
    <xf numFmtId="0" fontId="44" fillId="0" borderId="0">
      <alignment horizontal="centerContinuous"/>
    </xf>
    <xf numFmtId="0" fontId="44" fillId="0" borderId="0">
      <alignment horizontal="centerContinuous"/>
    </xf>
    <xf numFmtId="0" fontId="44" fillId="0" borderId="0">
      <alignment horizontal="centerContinuous"/>
    </xf>
    <xf numFmtId="0" fontId="43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</xf>
  </cellStyleXfs>
  <cellXfs count="68">
    <xf numFmtId="0" fontId="0" fillId="0" borderId="0" xfId="0"/>
    <xf numFmtId="41" fontId="47" fillId="0" borderId="0" xfId="0" applyNumberFormat="1" applyFont="1"/>
    <xf numFmtId="41" fontId="47" fillId="0" borderId="0" xfId="0" applyNumberFormat="1" applyFont="1" applyProtection="1">
      <protection locked="0"/>
    </xf>
    <xf numFmtId="0" fontId="46" fillId="0" borderId="0" xfId="0" applyFont="1" applyProtection="1">
      <protection locked="0"/>
    </xf>
    <xf numFmtId="0" fontId="47" fillId="0" borderId="0" xfId="0" applyFont="1" applyProtection="1">
      <protection locked="0"/>
    </xf>
    <xf numFmtId="9" fontId="47" fillId="0" borderId="0" xfId="2" applyFont="1" applyFill="1" applyProtection="1">
      <protection locked="0"/>
    </xf>
    <xf numFmtId="9" fontId="47" fillId="0" borderId="0" xfId="2" applyFont="1" applyFill="1" applyProtection="1"/>
    <xf numFmtId="14" fontId="47" fillId="0" borderId="0" xfId="1" applyNumberFormat="1" applyFont="1" applyFill="1" applyProtection="1">
      <protection locked="0"/>
    </xf>
    <xf numFmtId="14" fontId="47" fillId="0" borderId="0" xfId="0" applyNumberFormat="1" applyFont="1" applyProtection="1">
      <protection locked="0"/>
    </xf>
    <xf numFmtId="41" fontId="46" fillId="0" borderId="0" xfId="0" applyNumberFormat="1" applyFont="1" applyProtection="1">
      <protection locked="0"/>
    </xf>
    <xf numFmtId="41" fontId="47" fillId="0" borderId="0" xfId="1" applyNumberFormat="1" applyFont="1" applyFill="1" applyProtection="1">
      <protection locked="0"/>
    </xf>
    <xf numFmtId="41" fontId="47" fillId="0" borderId="0" xfId="1" applyNumberFormat="1" applyFont="1" applyFill="1" applyBorder="1" applyProtection="1">
      <protection locked="0"/>
    </xf>
    <xf numFmtId="41" fontId="48" fillId="0" borderId="0" xfId="0" applyNumberFormat="1" applyFont="1"/>
    <xf numFmtId="0" fontId="49" fillId="0" borderId="0" xfId="0" applyFont="1"/>
    <xf numFmtId="0" fontId="48" fillId="0" borderId="0" xfId="0" applyFont="1" applyAlignment="1">
      <alignment horizontal="center"/>
    </xf>
    <xf numFmtId="41" fontId="49" fillId="0" borderId="0" xfId="0" applyNumberFormat="1" applyFont="1" applyProtection="1"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41" fontId="49" fillId="0" borderId="0" xfId="0" applyNumberFormat="1" applyFont="1"/>
    <xf numFmtId="5" fontId="49" fillId="0" borderId="8" xfId="0" applyNumberFormat="1" applyFont="1" applyBorder="1"/>
    <xf numFmtId="5" fontId="49" fillId="0" borderId="12" xfId="0" applyNumberFormat="1" applyFont="1" applyBorder="1"/>
    <xf numFmtId="5" fontId="49" fillId="0" borderId="5" xfId="0" applyNumberFormat="1" applyFont="1" applyBorder="1"/>
    <xf numFmtId="5" fontId="49" fillId="0" borderId="0" xfId="0" applyNumberFormat="1" applyFont="1"/>
    <xf numFmtId="5" fontId="49" fillId="0" borderId="4" xfId="0" applyNumberFormat="1" applyFont="1" applyBorder="1"/>
    <xf numFmtId="5" fontId="49" fillId="0" borderId="7" xfId="1" applyNumberFormat="1" applyFont="1" applyFill="1" applyBorder="1" applyProtection="1">
      <protection locked="0"/>
    </xf>
    <xf numFmtId="5" fontId="49" fillId="0" borderId="12" xfId="1" applyNumberFormat="1" applyFont="1" applyFill="1" applyBorder="1" applyProtection="1">
      <protection locked="0"/>
    </xf>
    <xf numFmtId="5" fontId="49" fillId="0" borderId="0" xfId="1" applyNumberFormat="1" applyFont="1" applyFill="1" applyBorder="1" applyProtection="1">
      <protection locked="0"/>
    </xf>
    <xf numFmtId="5" fontId="49" fillId="0" borderId="7" xfId="0" applyNumberFormat="1" applyFont="1" applyBorder="1" applyProtection="1">
      <protection locked="0"/>
    </xf>
    <xf numFmtId="5" fontId="49" fillId="0" borderId="0" xfId="0" applyNumberFormat="1" applyFont="1" applyProtection="1">
      <protection locked="0"/>
    </xf>
    <xf numFmtId="5" fontId="49" fillId="0" borderId="1" xfId="0" applyNumberFormat="1" applyFont="1" applyBorder="1" applyProtection="1">
      <protection locked="0"/>
    </xf>
    <xf numFmtId="5" fontId="49" fillId="0" borderId="7" xfId="0" applyNumberFormat="1" applyFont="1" applyBorder="1"/>
    <xf numFmtId="44" fontId="48" fillId="0" borderId="0" xfId="0" applyNumberFormat="1" applyFont="1"/>
    <xf numFmtId="5" fontId="48" fillId="0" borderId="12" xfId="1" applyNumberFormat="1" applyFont="1" applyFill="1" applyBorder="1" applyProtection="1"/>
    <xf numFmtId="5" fontId="48" fillId="0" borderId="4" xfId="1" applyNumberFormat="1" applyFont="1" applyFill="1" applyBorder="1" applyProtection="1"/>
    <xf numFmtId="5" fontId="48" fillId="0" borderId="0" xfId="1" applyNumberFormat="1" applyFont="1" applyFill="1" applyBorder="1" applyProtection="1"/>
    <xf numFmtId="44" fontId="49" fillId="0" borderId="0" xfId="0" applyNumberFormat="1" applyFont="1"/>
    <xf numFmtId="5" fontId="49" fillId="0" borderId="12" xfId="1" applyNumberFormat="1" applyFont="1" applyFill="1" applyBorder="1" applyProtection="1"/>
    <xf numFmtId="5" fontId="49" fillId="0" borderId="4" xfId="1" applyNumberFormat="1" applyFont="1" applyFill="1" applyBorder="1" applyProtection="1"/>
    <xf numFmtId="5" fontId="49" fillId="0" borderId="0" xfId="1" applyNumberFormat="1" applyFont="1" applyFill="1" applyBorder="1" applyProtection="1"/>
    <xf numFmtId="5" fontId="49" fillId="0" borderId="7" xfId="1" applyNumberFormat="1" applyFont="1" applyFill="1" applyBorder="1" applyProtection="1"/>
    <xf numFmtId="5" fontId="49" fillId="0" borderId="1" xfId="1" applyNumberFormat="1" applyFont="1" applyFill="1" applyBorder="1" applyProtection="1"/>
    <xf numFmtId="44" fontId="48" fillId="0" borderId="0" xfId="0" applyNumberFormat="1" applyFont="1" applyAlignment="1">
      <alignment wrapText="1"/>
    </xf>
    <xf numFmtId="5" fontId="48" fillId="0" borderId="9" xfId="1" applyNumberFormat="1" applyFont="1" applyFill="1" applyBorder="1" applyProtection="1"/>
    <xf numFmtId="5" fontId="48" fillId="0" borderId="10" xfId="1" applyNumberFormat="1" applyFont="1" applyFill="1" applyBorder="1" applyProtection="1"/>
    <xf numFmtId="5" fontId="48" fillId="0" borderId="3" xfId="1" applyNumberFormat="1" applyFont="1" applyFill="1" applyBorder="1" applyProtection="1"/>
    <xf numFmtId="0" fontId="48" fillId="0" borderId="0" xfId="0" applyFont="1"/>
    <xf numFmtId="9" fontId="48" fillId="0" borderId="0" xfId="2" applyFont="1" applyFill="1" applyBorder="1" applyProtection="1"/>
    <xf numFmtId="5" fontId="48" fillId="0" borderId="13" xfId="1" applyNumberFormat="1" applyFont="1" applyFill="1" applyBorder="1" applyProtection="1"/>
    <xf numFmtId="5" fontId="49" fillId="0" borderId="0" xfId="1" applyNumberFormat="1" applyFont="1" applyFill="1" applyProtection="1"/>
    <xf numFmtId="10" fontId="49" fillId="0" borderId="0" xfId="2" applyNumberFormat="1" applyFont="1" applyFill="1" applyProtection="1"/>
    <xf numFmtId="9" fontId="49" fillId="0" borderId="0" xfId="2" applyFont="1" applyFill="1" applyProtection="1"/>
    <xf numFmtId="5" fontId="48" fillId="0" borderId="0" xfId="0" applyNumberFormat="1" applyFont="1" applyAlignment="1">
      <alignment horizontal="center" wrapText="1"/>
    </xf>
    <xf numFmtId="5" fontId="48" fillId="0" borderId="0" xfId="0" applyNumberFormat="1" applyFont="1" applyAlignment="1">
      <alignment horizontal="center"/>
    </xf>
    <xf numFmtId="5" fontId="49" fillId="0" borderId="5" xfId="1" applyNumberFormat="1" applyFont="1" applyFill="1" applyBorder="1" applyProtection="1"/>
    <xf numFmtId="5" fontId="49" fillId="0" borderId="14" xfId="1" applyNumberFormat="1" applyFont="1" applyFill="1" applyBorder="1" applyProtection="1"/>
    <xf numFmtId="5" fontId="48" fillId="18" borderId="11" xfId="0" applyNumberFormat="1" applyFont="1" applyFill="1" applyBorder="1"/>
    <xf numFmtId="5" fontId="48" fillId="0" borderId="0" xfId="0" applyNumberFormat="1" applyFont="1"/>
    <xf numFmtId="5" fontId="48" fillId="18" borderId="25" xfId="0" applyNumberFormat="1" applyFont="1" applyFill="1" applyBorder="1"/>
    <xf numFmtId="5" fontId="48" fillId="18" borderId="7" xfId="0" applyNumberFormat="1" applyFont="1" applyFill="1" applyBorder="1"/>
    <xf numFmtId="5" fontId="48" fillId="0" borderId="7" xfId="0" applyNumberFormat="1" applyFont="1" applyBorder="1"/>
    <xf numFmtId="10" fontId="48" fillId="0" borderId="0" xfId="2" applyNumberFormat="1" applyFont="1" applyFill="1" applyBorder="1" applyProtection="1"/>
    <xf numFmtId="10" fontId="48" fillId="0" borderId="0" xfId="2" applyNumberFormat="1" applyFont="1" applyFill="1" applyProtection="1"/>
    <xf numFmtId="0" fontId="48" fillId="19" borderId="1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vertical="top" wrapText="1"/>
      <protection locked="0"/>
    </xf>
    <xf numFmtId="41" fontId="48" fillId="20" borderId="1" xfId="0" applyNumberFormat="1" applyFont="1" applyFill="1" applyBorder="1" applyAlignment="1">
      <alignment horizontal="center"/>
    </xf>
    <xf numFmtId="0" fontId="48" fillId="20" borderId="1" xfId="0" applyFont="1" applyFill="1" applyBorder="1" applyAlignment="1">
      <alignment horizontal="center"/>
    </xf>
  </cellXfs>
  <cellStyles count="255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Accounting" xfId="34" xr:uid="{00000000-0005-0000-0000-000018000000}"/>
    <cellStyle name="Accounting2" xfId="35" xr:uid="{00000000-0005-0000-0000-000019000000}"/>
    <cellStyle name="Bad 2" xfId="36" xr:uid="{00000000-0005-0000-0000-00001A000000}"/>
    <cellStyle name="Calculation 2" xfId="37" xr:uid="{00000000-0005-0000-0000-00001B000000}"/>
    <cellStyle name="Check Cell 2" xfId="38" xr:uid="{00000000-0005-0000-0000-00001C000000}"/>
    <cellStyle name="Column Title" xfId="39" xr:uid="{00000000-0005-0000-0000-00001D000000}"/>
    <cellStyle name="ColumnHeaders" xfId="40" xr:uid="{00000000-0005-0000-0000-00001E000000}"/>
    <cellStyle name="Comma" xfId="1" builtinId="3"/>
    <cellStyle name="Comma  - Style1" xfId="41" xr:uid="{00000000-0005-0000-0000-000020000000}"/>
    <cellStyle name="Comma  - Style2" xfId="42" xr:uid="{00000000-0005-0000-0000-000021000000}"/>
    <cellStyle name="Comma  - Style3" xfId="43" xr:uid="{00000000-0005-0000-0000-000022000000}"/>
    <cellStyle name="Comma  - Style4" xfId="44" xr:uid="{00000000-0005-0000-0000-000023000000}"/>
    <cellStyle name="Comma  - Style5" xfId="45" xr:uid="{00000000-0005-0000-0000-000024000000}"/>
    <cellStyle name="Comma  - Style6" xfId="46" xr:uid="{00000000-0005-0000-0000-000025000000}"/>
    <cellStyle name="Comma  - Style7" xfId="47" xr:uid="{00000000-0005-0000-0000-000026000000}"/>
    <cellStyle name="Comma  - Style8" xfId="48" xr:uid="{00000000-0005-0000-0000-000027000000}"/>
    <cellStyle name="Comma 10" xfId="49" xr:uid="{00000000-0005-0000-0000-000028000000}"/>
    <cellStyle name="Comma 11" xfId="50" xr:uid="{00000000-0005-0000-0000-000029000000}"/>
    <cellStyle name="Comma 12" xfId="51" xr:uid="{00000000-0005-0000-0000-00002A000000}"/>
    <cellStyle name="Comma 13" xfId="52" xr:uid="{00000000-0005-0000-0000-00002B000000}"/>
    <cellStyle name="Comma 14" xfId="53" xr:uid="{00000000-0005-0000-0000-00002C000000}"/>
    <cellStyle name="Comma 15" xfId="54" xr:uid="{00000000-0005-0000-0000-00002D000000}"/>
    <cellStyle name="Comma 16" xfId="55" xr:uid="{00000000-0005-0000-0000-00002E000000}"/>
    <cellStyle name="Comma 17" xfId="56" xr:uid="{00000000-0005-0000-0000-00002F000000}"/>
    <cellStyle name="Comma 18" xfId="57" xr:uid="{00000000-0005-0000-0000-000030000000}"/>
    <cellStyle name="Comma 19" xfId="58" xr:uid="{00000000-0005-0000-0000-000031000000}"/>
    <cellStyle name="Comma 2" xfId="6" xr:uid="{00000000-0005-0000-0000-000032000000}"/>
    <cellStyle name="Comma 2 2" xfId="59" xr:uid="{00000000-0005-0000-0000-000033000000}"/>
    <cellStyle name="Comma 20" xfId="60" xr:uid="{00000000-0005-0000-0000-000034000000}"/>
    <cellStyle name="Comma 21" xfId="61" xr:uid="{00000000-0005-0000-0000-000035000000}"/>
    <cellStyle name="Comma 22" xfId="62" xr:uid="{00000000-0005-0000-0000-000036000000}"/>
    <cellStyle name="Comma 23" xfId="63" xr:uid="{00000000-0005-0000-0000-000037000000}"/>
    <cellStyle name="Comma 24" xfId="64" xr:uid="{00000000-0005-0000-0000-000038000000}"/>
    <cellStyle name="Comma 25" xfId="65" xr:uid="{00000000-0005-0000-0000-000039000000}"/>
    <cellStyle name="Comma 26" xfId="66" xr:uid="{00000000-0005-0000-0000-00003A000000}"/>
    <cellStyle name="Comma 27" xfId="67" xr:uid="{00000000-0005-0000-0000-00003B000000}"/>
    <cellStyle name="Comma 28" xfId="68" xr:uid="{00000000-0005-0000-0000-00003C000000}"/>
    <cellStyle name="Comma 29" xfId="69" xr:uid="{00000000-0005-0000-0000-00003D000000}"/>
    <cellStyle name="Comma 3" xfId="8" xr:uid="{00000000-0005-0000-0000-00003E000000}"/>
    <cellStyle name="Comma 3 2" xfId="70" xr:uid="{00000000-0005-0000-0000-00003F000000}"/>
    <cellStyle name="Comma 30" xfId="71" xr:uid="{00000000-0005-0000-0000-000040000000}"/>
    <cellStyle name="Comma 31" xfId="72" xr:uid="{00000000-0005-0000-0000-000041000000}"/>
    <cellStyle name="Comma 32" xfId="73" xr:uid="{00000000-0005-0000-0000-000042000000}"/>
    <cellStyle name="Comma 33" xfId="74" xr:uid="{00000000-0005-0000-0000-000043000000}"/>
    <cellStyle name="Comma 34" xfId="75" xr:uid="{00000000-0005-0000-0000-000044000000}"/>
    <cellStyle name="Comma 35" xfId="76" xr:uid="{00000000-0005-0000-0000-000045000000}"/>
    <cellStyle name="Comma 36" xfId="77" xr:uid="{00000000-0005-0000-0000-000046000000}"/>
    <cellStyle name="Comma 37" xfId="78" xr:uid="{00000000-0005-0000-0000-000047000000}"/>
    <cellStyle name="Comma 38" xfId="79" xr:uid="{00000000-0005-0000-0000-000048000000}"/>
    <cellStyle name="Comma 39" xfId="80" xr:uid="{00000000-0005-0000-0000-000049000000}"/>
    <cellStyle name="Comma 4" xfId="81" xr:uid="{00000000-0005-0000-0000-00004A000000}"/>
    <cellStyle name="Comma 4 2" xfId="82" xr:uid="{00000000-0005-0000-0000-00004B000000}"/>
    <cellStyle name="Comma 40" xfId="83" xr:uid="{00000000-0005-0000-0000-00004C000000}"/>
    <cellStyle name="Comma 41" xfId="84" xr:uid="{00000000-0005-0000-0000-00004D000000}"/>
    <cellStyle name="Comma 42" xfId="85" xr:uid="{00000000-0005-0000-0000-00004E000000}"/>
    <cellStyle name="Comma 43" xfId="86" xr:uid="{00000000-0005-0000-0000-00004F000000}"/>
    <cellStyle name="Comma 44" xfId="87" xr:uid="{00000000-0005-0000-0000-000050000000}"/>
    <cellStyle name="Comma 45" xfId="88" xr:uid="{00000000-0005-0000-0000-000051000000}"/>
    <cellStyle name="Comma 5" xfId="89" xr:uid="{00000000-0005-0000-0000-000052000000}"/>
    <cellStyle name="Comma 6" xfId="90" xr:uid="{00000000-0005-0000-0000-000053000000}"/>
    <cellStyle name="Comma 7" xfId="91" xr:uid="{00000000-0005-0000-0000-000054000000}"/>
    <cellStyle name="Comma 8" xfId="92" xr:uid="{00000000-0005-0000-0000-000055000000}"/>
    <cellStyle name="Comma 9" xfId="93" xr:uid="{00000000-0005-0000-0000-000056000000}"/>
    <cellStyle name="Comma0" xfId="94" xr:uid="{00000000-0005-0000-0000-000057000000}"/>
    <cellStyle name="Comma0 - Style3" xfId="95" xr:uid="{00000000-0005-0000-0000-000058000000}"/>
    <cellStyle name="Comma0 - Style4" xfId="96" xr:uid="{00000000-0005-0000-0000-000059000000}"/>
    <cellStyle name="Comma1 - Style1" xfId="97" xr:uid="{00000000-0005-0000-0000-00005A000000}"/>
    <cellStyle name="Curren - Style1" xfId="98" xr:uid="{00000000-0005-0000-0000-00005B000000}"/>
    <cellStyle name="Curren - Style2" xfId="99" xr:uid="{00000000-0005-0000-0000-00005C000000}"/>
    <cellStyle name="Curren - Style4" xfId="100" xr:uid="{00000000-0005-0000-0000-00005D000000}"/>
    <cellStyle name="Currency 2" xfId="101" xr:uid="{00000000-0005-0000-0000-00005E000000}"/>
    <cellStyle name="Currency 2 2" xfId="102" xr:uid="{00000000-0005-0000-0000-00005F000000}"/>
    <cellStyle name="Currency 3" xfId="103" xr:uid="{00000000-0005-0000-0000-000060000000}"/>
    <cellStyle name="Currency 3 2" xfId="104" xr:uid="{00000000-0005-0000-0000-000061000000}"/>
    <cellStyle name="Currency 4" xfId="105" xr:uid="{00000000-0005-0000-0000-000062000000}"/>
    <cellStyle name="Currency 4 2" xfId="106" xr:uid="{00000000-0005-0000-0000-000063000000}"/>
    <cellStyle name="Currency0" xfId="107" xr:uid="{00000000-0005-0000-0000-000064000000}"/>
    <cellStyle name="Date" xfId="108" xr:uid="{00000000-0005-0000-0000-000065000000}"/>
    <cellStyle name="Euro" xfId="109" xr:uid="{00000000-0005-0000-0000-000066000000}"/>
    <cellStyle name="Excel Built-in Normal" xfId="3" xr:uid="{00000000-0005-0000-0000-000067000000}"/>
    <cellStyle name="Explanatory Text 2" xfId="110" xr:uid="{00000000-0005-0000-0000-000068000000}"/>
    <cellStyle name="f" xfId="111" xr:uid="{00000000-0005-0000-0000-000069000000}"/>
    <cellStyle name="Fixed" xfId="112" xr:uid="{00000000-0005-0000-0000-00006A000000}"/>
    <cellStyle name="Good 2" xfId="113" xr:uid="{00000000-0005-0000-0000-00006B000000}"/>
    <cellStyle name="Heading" xfId="114" xr:uid="{00000000-0005-0000-0000-00006C000000}"/>
    <cellStyle name="Heading 1 2" xfId="115" xr:uid="{00000000-0005-0000-0000-00006D000000}"/>
    <cellStyle name="Heading 2 2" xfId="116" xr:uid="{00000000-0005-0000-0000-00006E000000}"/>
    <cellStyle name="Heading 3 2" xfId="117" xr:uid="{00000000-0005-0000-0000-00006F000000}"/>
    <cellStyle name="Heading 4 2" xfId="118" xr:uid="{00000000-0005-0000-0000-000070000000}"/>
    <cellStyle name="Heading 5" xfId="119" xr:uid="{00000000-0005-0000-0000-000071000000}"/>
    <cellStyle name="Hyperlink 2" xfId="9" xr:uid="{00000000-0005-0000-0000-000072000000}"/>
    <cellStyle name="Hyperlink 2 2" xfId="120" xr:uid="{00000000-0005-0000-0000-000073000000}"/>
    <cellStyle name="Hyperlink 3" xfId="121" xr:uid="{00000000-0005-0000-0000-000074000000}"/>
    <cellStyle name="Hyperlink 3 2" xfId="122" xr:uid="{00000000-0005-0000-0000-000075000000}"/>
    <cellStyle name="Hyperlink 3 3" xfId="123" xr:uid="{00000000-0005-0000-0000-000076000000}"/>
    <cellStyle name="Input 2" xfId="124" xr:uid="{00000000-0005-0000-0000-000077000000}"/>
    <cellStyle name="Level 1" xfId="125" xr:uid="{00000000-0005-0000-0000-000078000000}"/>
    <cellStyle name="Level 1 2" xfId="126" xr:uid="{00000000-0005-0000-0000-000079000000}"/>
    <cellStyle name="Level 2" xfId="127" xr:uid="{00000000-0005-0000-0000-00007A000000}"/>
    <cellStyle name="Level 2 2" xfId="128" xr:uid="{00000000-0005-0000-0000-00007B000000}"/>
    <cellStyle name="Level 3" xfId="129" xr:uid="{00000000-0005-0000-0000-00007C000000}"/>
    <cellStyle name="Level 3 2" xfId="130" xr:uid="{00000000-0005-0000-0000-00007D000000}"/>
    <cellStyle name="Linked Cell 2" xfId="131" xr:uid="{00000000-0005-0000-0000-00007E000000}"/>
    <cellStyle name="Neutral 2" xfId="132" xr:uid="{00000000-0005-0000-0000-00007F000000}"/>
    <cellStyle name="Normal" xfId="0" builtinId="0"/>
    <cellStyle name="Normal - Style1" xfId="133" xr:uid="{00000000-0005-0000-0000-000081000000}"/>
    <cellStyle name="Normal - Style1 2" xfId="134" xr:uid="{00000000-0005-0000-0000-000082000000}"/>
    <cellStyle name="Normal - Style1 3" xfId="135" xr:uid="{00000000-0005-0000-0000-000083000000}"/>
    <cellStyle name="Normal - Style2" xfId="136" xr:uid="{00000000-0005-0000-0000-000084000000}"/>
    <cellStyle name="Normal - Style3" xfId="137" xr:uid="{00000000-0005-0000-0000-000085000000}"/>
    <cellStyle name="Normal - Style4" xfId="138" xr:uid="{00000000-0005-0000-0000-000086000000}"/>
    <cellStyle name="Normal - Style5" xfId="139" xr:uid="{00000000-0005-0000-0000-000087000000}"/>
    <cellStyle name="Normal 10" xfId="140" xr:uid="{00000000-0005-0000-0000-000088000000}"/>
    <cellStyle name="Normal 10 2" xfId="141" xr:uid="{00000000-0005-0000-0000-000089000000}"/>
    <cellStyle name="Normal 11" xfId="142" xr:uid="{00000000-0005-0000-0000-00008A000000}"/>
    <cellStyle name="Normal 11 2" xfId="143" xr:uid="{00000000-0005-0000-0000-00008B000000}"/>
    <cellStyle name="Normal 12" xfId="144" xr:uid="{00000000-0005-0000-0000-00008C000000}"/>
    <cellStyle name="Normal 12 2" xfId="145" xr:uid="{00000000-0005-0000-0000-00008D000000}"/>
    <cellStyle name="Normal 13" xfId="146" xr:uid="{00000000-0005-0000-0000-00008E000000}"/>
    <cellStyle name="Normal 13 2" xfId="147" xr:uid="{00000000-0005-0000-0000-00008F000000}"/>
    <cellStyle name="Normal 14" xfId="148" xr:uid="{00000000-0005-0000-0000-000090000000}"/>
    <cellStyle name="Normal 14 2" xfId="149" xr:uid="{00000000-0005-0000-0000-000091000000}"/>
    <cellStyle name="Normal 15" xfId="150" xr:uid="{00000000-0005-0000-0000-000092000000}"/>
    <cellStyle name="Normal 15 2" xfId="151" xr:uid="{00000000-0005-0000-0000-000093000000}"/>
    <cellStyle name="Normal 16" xfId="152" xr:uid="{00000000-0005-0000-0000-000094000000}"/>
    <cellStyle name="Normal 16 2" xfId="153" xr:uid="{00000000-0005-0000-0000-000095000000}"/>
    <cellStyle name="Normal 17" xfId="154" xr:uid="{00000000-0005-0000-0000-000096000000}"/>
    <cellStyle name="Normal 17 2" xfId="155" xr:uid="{00000000-0005-0000-0000-000097000000}"/>
    <cellStyle name="Normal 18" xfId="156" xr:uid="{00000000-0005-0000-0000-000098000000}"/>
    <cellStyle name="Normal 18 2" xfId="157" xr:uid="{00000000-0005-0000-0000-000099000000}"/>
    <cellStyle name="Normal 19" xfId="158" xr:uid="{00000000-0005-0000-0000-00009A000000}"/>
    <cellStyle name="Normal 19 2" xfId="159" xr:uid="{00000000-0005-0000-0000-00009B000000}"/>
    <cellStyle name="Normal 2" xfId="4" xr:uid="{00000000-0005-0000-0000-00009C000000}"/>
    <cellStyle name="Normal 2 2" xfId="160" xr:uid="{00000000-0005-0000-0000-00009D000000}"/>
    <cellStyle name="Normal 20" xfId="161" xr:uid="{00000000-0005-0000-0000-00009E000000}"/>
    <cellStyle name="Normal 20 2" xfId="162" xr:uid="{00000000-0005-0000-0000-00009F000000}"/>
    <cellStyle name="Normal 21" xfId="163" xr:uid="{00000000-0005-0000-0000-0000A0000000}"/>
    <cellStyle name="Normal 21 2" xfId="164" xr:uid="{00000000-0005-0000-0000-0000A1000000}"/>
    <cellStyle name="Normal 22" xfId="165" xr:uid="{00000000-0005-0000-0000-0000A2000000}"/>
    <cellStyle name="Normal 22 2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4" xfId="169" xr:uid="{00000000-0005-0000-0000-0000A6000000}"/>
    <cellStyle name="Normal 24 2" xfId="170" xr:uid="{00000000-0005-0000-0000-0000A7000000}"/>
    <cellStyle name="Normal 25" xfId="171" xr:uid="{00000000-0005-0000-0000-0000A8000000}"/>
    <cellStyle name="Normal 25 2" xfId="172" xr:uid="{00000000-0005-0000-0000-0000A9000000}"/>
    <cellStyle name="Normal 26" xfId="173" xr:uid="{00000000-0005-0000-0000-0000AA000000}"/>
    <cellStyle name="Normal 26 2" xfId="174" xr:uid="{00000000-0005-0000-0000-0000AB000000}"/>
    <cellStyle name="Normal 27" xfId="175" xr:uid="{00000000-0005-0000-0000-0000AC000000}"/>
    <cellStyle name="Normal 27 2" xfId="176" xr:uid="{00000000-0005-0000-0000-0000AD000000}"/>
    <cellStyle name="Normal 28" xfId="177" xr:uid="{00000000-0005-0000-0000-0000AE000000}"/>
    <cellStyle name="Normal 29" xfId="178" xr:uid="{00000000-0005-0000-0000-0000AF000000}"/>
    <cellStyle name="Normal 3" xfId="5" xr:uid="{00000000-0005-0000-0000-0000B0000000}"/>
    <cellStyle name="Normal 3 2" xfId="179" xr:uid="{00000000-0005-0000-0000-0000B1000000}"/>
    <cellStyle name="Normal 3_APIPA 0312 Template" xfId="180" xr:uid="{00000000-0005-0000-0000-0000B2000000}"/>
    <cellStyle name="Normal 30" xfId="181" xr:uid="{00000000-0005-0000-0000-0000B3000000}"/>
    <cellStyle name="Normal 31" xfId="182" xr:uid="{00000000-0005-0000-0000-0000B4000000}"/>
    <cellStyle name="Normal 32" xfId="183" xr:uid="{00000000-0005-0000-0000-0000B5000000}"/>
    <cellStyle name="Normal 33" xfId="184" xr:uid="{00000000-0005-0000-0000-0000B6000000}"/>
    <cellStyle name="Normal 34" xfId="185" xr:uid="{00000000-0005-0000-0000-0000B7000000}"/>
    <cellStyle name="Normal 35" xfId="186" xr:uid="{00000000-0005-0000-0000-0000B8000000}"/>
    <cellStyle name="Normal 36" xfId="187" xr:uid="{00000000-0005-0000-0000-0000B9000000}"/>
    <cellStyle name="Normal 37" xfId="188" xr:uid="{00000000-0005-0000-0000-0000BA000000}"/>
    <cellStyle name="Normal 38" xfId="189" xr:uid="{00000000-0005-0000-0000-0000BB000000}"/>
    <cellStyle name="Normal 39" xfId="190" xr:uid="{00000000-0005-0000-0000-0000BC000000}"/>
    <cellStyle name="Normal 4" xfId="7" xr:uid="{00000000-0005-0000-0000-0000BD000000}"/>
    <cellStyle name="Normal 4 2" xfId="191" xr:uid="{00000000-0005-0000-0000-0000BE000000}"/>
    <cellStyle name="Normal 4 3" xfId="192" xr:uid="{00000000-0005-0000-0000-0000BF000000}"/>
    <cellStyle name="Normal 40" xfId="193" xr:uid="{00000000-0005-0000-0000-0000C0000000}"/>
    <cellStyle name="Normal 41" xfId="194" xr:uid="{00000000-0005-0000-0000-0000C1000000}"/>
    <cellStyle name="Normal 42" xfId="195" xr:uid="{00000000-0005-0000-0000-0000C2000000}"/>
    <cellStyle name="Normal 43" xfId="196" xr:uid="{00000000-0005-0000-0000-0000C3000000}"/>
    <cellStyle name="Normal 44" xfId="197" xr:uid="{00000000-0005-0000-0000-0000C4000000}"/>
    <cellStyle name="Normal 45" xfId="198" xr:uid="{00000000-0005-0000-0000-0000C5000000}"/>
    <cellStyle name="Normal 46" xfId="199" xr:uid="{00000000-0005-0000-0000-0000C6000000}"/>
    <cellStyle name="Normal 47" xfId="200" xr:uid="{00000000-0005-0000-0000-0000C7000000}"/>
    <cellStyle name="Normal 48" xfId="254" xr:uid="{00000000-0005-0000-0000-0000C8000000}"/>
    <cellStyle name="Normal 5" xfId="201" xr:uid="{00000000-0005-0000-0000-0000C9000000}"/>
    <cellStyle name="Normal 5 2" xfId="202" xr:uid="{00000000-0005-0000-0000-0000CA000000}"/>
    <cellStyle name="Normal 6" xfId="203" xr:uid="{00000000-0005-0000-0000-0000CB000000}"/>
    <cellStyle name="Normal 6 2" xfId="204" xr:uid="{00000000-0005-0000-0000-0000CC000000}"/>
    <cellStyle name="Normal 7" xfId="205" xr:uid="{00000000-0005-0000-0000-0000CD000000}"/>
    <cellStyle name="Normal 7 2" xfId="206" xr:uid="{00000000-0005-0000-0000-0000CE000000}"/>
    <cellStyle name="Normal 8" xfId="207" xr:uid="{00000000-0005-0000-0000-0000CF000000}"/>
    <cellStyle name="Normal 8 2" xfId="208" xr:uid="{00000000-0005-0000-0000-0000D0000000}"/>
    <cellStyle name="Normal 9" xfId="209" xr:uid="{00000000-0005-0000-0000-0000D1000000}"/>
    <cellStyle name="Normal 9 2" xfId="210" xr:uid="{00000000-0005-0000-0000-0000D2000000}"/>
    <cellStyle name="Note 2" xfId="211" xr:uid="{00000000-0005-0000-0000-0000D3000000}"/>
    <cellStyle name="Output 2" xfId="212" xr:uid="{00000000-0005-0000-0000-0000D4000000}"/>
    <cellStyle name="Percen - Style2" xfId="213" xr:uid="{00000000-0005-0000-0000-0000D5000000}"/>
    <cellStyle name="Percen - Style3" xfId="214" xr:uid="{00000000-0005-0000-0000-0000D6000000}"/>
    <cellStyle name="Percent" xfId="2" builtinId="5"/>
    <cellStyle name="Percent 2" xfId="215" xr:uid="{00000000-0005-0000-0000-0000D8000000}"/>
    <cellStyle name="Percent 2 2" xfId="216" xr:uid="{00000000-0005-0000-0000-0000D9000000}"/>
    <cellStyle name="Percent 3" xfId="217" xr:uid="{00000000-0005-0000-0000-0000DA000000}"/>
    <cellStyle name="PSChar" xfId="218" xr:uid="{00000000-0005-0000-0000-0000DB000000}"/>
    <cellStyle name="PSDate" xfId="219" xr:uid="{00000000-0005-0000-0000-0000DC000000}"/>
    <cellStyle name="PSDec" xfId="220" xr:uid="{00000000-0005-0000-0000-0000DD000000}"/>
    <cellStyle name="PSHeading" xfId="221" xr:uid="{00000000-0005-0000-0000-0000DE000000}"/>
    <cellStyle name="PSInt" xfId="222" xr:uid="{00000000-0005-0000-0000-0000DF000000}"/>
    <cellStyle name="R00L" xfId="223" xr:uid="{00000000-0005-0000-0000-0000E0000000}"/>
    <cellStyle name="ReportDateRange" xfId="224" xr:uid="{00000000-0005-0000-0000-0000E1000000}"/>
    <cellStyle name="ReportSubTitle" xfId="225" xr:uid="{00000000-0005-0000-0000-0000E2000000}"/>
    <cellStyle name="ReportTitle" xfId="226" xr:uid="{00000000-0005-0000-0000-0000E3000000}"/>
    <cellStyle name="STYLE1" xfId="227" xr:uid="{00000000-0005-0000-0000-0000E4000000}"/>
    <cellStyle name="STYLE1 2" xfId="228" xr:uid="{00000000-0005-0000-0000-0000E5000000}"/>
    <cellStyle name="STYLE1 3" xfId="229" xr:uid="{00000000-0005-0000-0000-0000E6000000}"/>
    <cellStyle name="STYLE1_DDD Capstone and all others 3-31-12" xfId="230" xr:uid="{00000000-0005-0000-0000-0000E7000000}"/>
    <cellStyle name="STYLE2" xfId="231" xr:uid="{00000000-0005-0000-0000-0000E8000000}"/>
    <cellStyle name="STYLE2 2" xfId="232" xr:uid="{00000000-0005-0000-0000-0000E9000000}"/>
    <cellStyle name="STYLE2 3" xfId="233" xr:uid="{00000000-0005-0000-0000-0000EA000000}"/>
    <cellStyle name="STYLE2 4" xfId="234" xr:uid="{00000000-0005-0000-0000-0000EB000000}"/>
    <cellStyle name="STYLE3" xfId="235" xr:uid="{00000000-0005-0000-0000-0000EC000000}"/>
    <cellStyle name="STYLE3 2" xfId="236" xr:uid="{00000000-0005-0000-0000-0000ED000000}"/>
    <cellStyle name="STYLE3 3" xfId="237" xr:uid="{00000000-0005-0000-0000-0000EE000000}"/>
    <cellStyle name="STYLE3 4" xfId="238" xr:uid="{00000000-0005-0000-0000-0000EF000000}"/>
    <cellStyle name="STYLE4" xfId="239" xr:uid="{00000000-0005-0000-0000-0000F0000000}"/>
    <cellStyle name="STYLE4 2" xfId="240" xr:uid="{00000000-0005-0000-0000-0000F1000000}"/>
    <cellStyle name="STYLE4 3" xfId="241" xr:uid="{00000000-0005-0000-0000-0000F2000000}"/>
    <cellStyle name="STYLE4 4" xfId="242" xr:uid="{00000000-0005-0000-0000-0000F3000000}"/>
    <cellStyle name="STYLE4 5" xfId="243" xr:uid="{00000000-0005-0000-0000-0000F4000000}"/>
    <cellStyle name="STYLE5" xfId="244" xr:uid="{00000000-0005-0000-0000-0000F5000000}"/>
    <cellStyle name="Subtitle" xfId="245" xr:uid="{00000000-0005-0000-0000-0000F6000000}"/>
    <cellStyle name="t" xfId="246" xr:uid="{00000000-0005-0000-0000-0000F7000000}"/>
    <cellStyle name="Title 2" xfId="247" xr:uid="{00000000-0005-0000-0000-0000F8000000}"/>
    <cellStyle name="Title 2 2" xfId="248" xr:uid="{00000000-0005-0000-0000-0000F9000000}"/>
    <cellStyle name="Title 2 3" xfId="249" xr:uid="{00000000-0005-0000-0000-0000FA000000}"/>
    <cellStyle name="Title 3" xfId="250" xr:uid="{00000000-0005-0000-0000-0000FB000000}"/>
    <cellStyle name="Title 4" xfId="251" xr:uid="{00000000-0005-0000-0000-0000FC000000}"/>
    <cellStyle name="Total 2" xfId="252" xr:uid="{00000000-0005-0000-0000-0000FD000000}"/>
    <cellStyle name="Warning Text 2" xfId="253" xr:uid="{00000000-0005-0000-0000-0000FE000000}"/>
  </cellStyles>
  <dxfs count="0"/>
  <tableStyles count="0" defaultTableStyle="TableStyleMedium9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/Py18%20JE/Py189911/VO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on\Shared%20Files\Actuarial%20Services\Reserves\Md\0404\COE%200404\Revised%20from%20Ron%205-28-04\COE%20Mat%204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QtrlyRvw2013/Templates/MHP%201212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FCCARE\HIV\HIV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%20Financial%20Report%20Templates/SFY2011/Jun11/JUNE%20FINAL/June%20Final%20items%20sent/Magell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O_Reserving/Evercare/AZ%20Evercare%20Select/Reports%2010%20&amp;%2011/2006_CY/Q1/Rpts%2010_11%20(1Q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harmacy/PharmacyPackage%20-%20Feb03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%20Financial%20Report%20Templates/SFY2012/Cenpatico%20FY2012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tate%20Financial%20Report%20Templates/SFY2009/Jun-09/Magellan_0609_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WORKSHEET"/>
      <sheetName val="PLAT"/>
      <sheetName val="CA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erve Categories"/>
      <sheetName val="Input"/>
      <sheetName val="Credible"/>
      <sheetName val="Chart1"/>
      <sheetName val="Detail"/>
      <sheetName val="IP"/>
      <sheetName val="Mat"/>
      <sheetName val="Trends"/>
      <sheetName val="Trend Graphs"/>
      <sheetName val="Days Factors"/>
      <sheetName val="Non Cred"/>
      <sheetName val="Auditor H"/>
      <sheetName val="Auditor L"/>
      <sheetName val="RBUCS"/>
      <sheetName val="Output"/>
      <sheetName val="Implicit"/>
      <sheetName val="Lookback"/>
      <sheetName val="Recon"/>
      <sheetName val="Forecast"/>
      <sheetName val="COE Mat 4-2004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rtification Statement A"/>
      <sheetName val="Instructions &amp; Audit Report B"/>
      <sheetName val="FS-Balance Sheet C-1"/>
      <sheetName val="FS-Revenues &amp; Expenses C-2"/>
      <sheetName val="Investments E-1"/>
      <sheetName val="FS-Footnotes D"/>
      <sheetName val="Risk Pool E-3"/>
      <sheetName val="Receivables E-1"/>
      <sheetName val="Other Assets E-2"/>
      <sheetName val="Other Liabilities E-3"/>
      <sheetName val="Lag Report E-4"/>
      <sheetName val="Medical Lag E-4b"/>
      <sheetName val="Other Lag E-4c"/>
      <sheetName val="Hosp Lag-PPC E-4d"/>
      <sheetName val="Medical Lag-PPC E-4e"/>
      <sheetName val="Other Lag-PPC E-4f"/>
      <sheetName val="Long Term Debt E-5"/>
      <sheetName val="Total Profitability E-6a"/>
      <sheetName val="GSA 2 E-6b"/>
      <sheetName val="GSA 4 E-6c"/>
      <sheetName val="GSA 6 E-6d"/>
      <sheetName val="GSA 8 E-6e"/>
      <sheetName val="GSA 10 Pima Santa Cruz E-6f"/>
      <sheetName val="GSA 10 Pima Only E-6g"/>
      <sheetName val="GSA 12 E-6h"/>
      <sheetName val="GSA 14 E-6i"/>
      <sheetName val="GSA 14 E-6j"/>
      <sheetName val="Navajo E-9j"/>
      <sheetName val="Pima E-9k"/>
      <sheetName val="Pinal E-9l"/>
      <sheetName val="Santa Cruz E-9m"/>
      <sheetName val="Yavapai E-9n"/>
      <sheetName val="Yuma E-9o"/>
      <sheetName val="Sub-Capitated Expenses E-7a"/>
      <sheetName val="Sub-Capitated Exp Detail E-7b"/>
      <sheetName val="Prior Period Adj BS E-8a"/>
      <sheetName val="Prior Period Adj IS E-8b"/>
      <sheetName val="FQHC Mbr Months E-9"/>
      <sheetName val="Parent Balance Sheet E-10a"/>
      <sheetName val="Parent Revenue &amp; Expense E-10b"/>
      <sheetName val="Appendix F Instructions"/>
      <sheetName val="Balance Sheet F-1a"/>
      <sheetName val="Income Statement F-1b"/>
      <sheetName val="Entries F-1c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_phy Table"/>
      <sheetName val="June reconciliation"/>
      <sheetName val="Journal Entry"/>
      <sheetName val="fqhc tbl"/>
      <sheetName val="hiv summary for rpt"/>
      <sheetName val="hiv drugs"/>
      <sheetName val="Sheet1"/>
      <sheetName val="AllHivdru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Corridor TXXI and NTXIX "/>
      <sheetName val="PRC_TXIX_Incl Rel Party NI"/>
      <sheetName val="PRC_TXXI&amp;NT_Incl Rel Party NI"/>
      <sheetName val="Check Sheet"/>
      <sheetName val="Menu Lists"/>
      <sheetName val="Recon 4th Qtr Fin Pos Annual"/>
      <sheetName val="Recon 4th Qtr Fin Pos SchA"/>
      <sheetName val="Recon 4th Qtr Chng Net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 11A_old"/>
      <sheetName val="RPT 11B_old"/>
      <sheetName val="RPT 11C_old"/>
      <sheetName val="Macros"/>
      <sheetName val="Lookup Info"/>
      <sheetName val="VentDepData"/>
      <sheetName val="DistData"/>
      <sheetName val="RPT2DAT"/>
      <sheetName val="RPT11 by County (Q1)"/>
      <sheetName val="RPT11 Combined (Q1)"/>
      <sheetName val="RPT11 by County (Q2)"/>
      <sheetName val="RPT11 Combined (Q2)"/>
      <sheetName val="RPT11 by County (Q3)"/>
      <sheetName val="RPT11 Combined (Q3)"/>
      <sheetName val="RPT11 by County (Q4)"/>
      <sheetName val="RPT11 Combined (Q4)"/>
      <sheetName val="RPT10_Q1"/>
      <sheetName val="RPT10_Q2"/>
      <sheetName val="RPT10_Q3"/>
      <sheetName val="RPT10_Q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 Recon"/>
      <sheetName val="Allocation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mt Fin Pos"/>
      <sheetName val="Stmt Fin Pos_Sch A"/>
      <sheetName val="Stmt Chg Net Assets_Equity"/>
      <sheetName val="Stmnt Activities 2"/>
      <sheetName val="Stmnt Activities 3"/>
      <sheetName val="Stmnt Activities 4"/>
      <sheetName val="Stmnt Act Sch A 2"/>
      <sheetName val="Stmnt Act Sch A 3"/>
      <sheetName val="Stmnt Act Sch A 4"/>
      <sheetName val="Cash Flow"/>
      <sheetName val="Cash Flow Sch A"/>
      <sheetName val="Ratios"/>
      <sheetName val="Ratios 2"/>
      <sheetName val="Ratios 3"/>
      <sheetName val="Ratios 4"/>
      <sheetName val="PR Corridor TXIX_2"/>
      <sheetName val="PR Corridor TXXI AND NTXIX_2"/>
      <sheetName val="PR Corridor TXIX_3"/>
      <sheetName val="PR Corridor TXXI AND NTXIX_ 3"/>
      <sheetName val="PR Corridor TXIX_4"/>
      <sheetName val="PR Corridor TXXI AND NTXIX_4"/>
      <sheetName val="Lag Report_Summary"/>
      <sheetName val="Lag Report_NTXIX_XXI"/>
      <sheetName val="Lag Report_NTXIX_XXI 2"/>
      <sheetName val="Lag Report_NTXIX_XXI 3"/>
      <sheetName val="Lag Report_NTXIX_XXI 4"/>
      <sheetName val="Lag Report_TXXI"/>
      <sheetName val="Lag Report _TXXI 2"/>
      <sheetName val="Lag Report _TXXI 3"/>
      <sheetName val="Lag Report_TXXI 4"/>
      <sheetName val="Lag Report_TXIX"/>
      <sheetName val="Lag Report_TXIX 2"/>
      <sheetName val="Lag Report_TXIX 3"/>
      <sheetName val="Lag Report_TXIX 4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ofit_Risk_Corridor_TXXI"/>
      <sheetName val="Profit_Risk_Corridor_NTXIXXXI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O32"/>
  <sheetViews>
    <sheetView tabSelected="1" view="pageLayout" topLeftCell="A17" zoomScaleNormal="75" workbookViewId="0">
      <selection activeCell="J22" sqref="J22"/>
    </sheetView>
  </sheetViews>
  <sheetFormatPr defaultColWidth="9.140625" defaultRowHeight="15.75" x14ac:dyDescent="0.25"/>
  <cols>
    <col min="1" max="1" width="55.85546875" style="2" customWidth="1"/>
    <col min="2" max="2" width="23" style="2" bestFit="1" customWidth="1"/>
    <col min="3" max="3" width="5.28515625" style="2" customWidth="1"/>
    <col min="4" max="4" width="18.5703125" style="2" customWidth="1"/>
    <col min="5" max="5" width="5.140625" style="2" customWidth="1"/>
    <col min="6" max="6" width="15.7109375" style="2" customWidth="1"/>
    <col min="7" max="7" width="5.140625" style="2" customWidth="1"/>
    <col min="8" max="8" width="15.7109375" style="2" customWidth="1"/>
    <col min="9" max="9" width="5.140625" style="2" customWidth="1"/>
    <col min="10" max="10" width="15.7109375" style="2" customWidth="1"/>
    <col min="11" max="11" width="18.42578125" style="2" customWidth="1"/>
    <col min="12" max="12" width="25.42578125" style="2" customWidth="1"/>
    <col min="13" max="13" width="17" style="2" customWidth="1"/>
    <col min="14" max="14" width="15.7109375" style="2" customWidth="1"/>
    <col min="15" max="15" width="16" style="2" customWidth="1"/>
    <col min="16" max="16" width="15.7109375" style="2" customWidth="1"/>
    <col min="17" max="17" width="12.140625" style="2" customWidth="1"/>
    <col min="18" max="18" width="12.7109375" style="2" customWidth="1"/>
    <col min="19" max="19" width="9.140625" style="2"/>
    <col min="20" max="20" width="34" style="2" customWidth="1"/>
    <col min="21" max="28" width="12.7109375" style="2" customWidth="1"/>
    <col min="29" max="16384" width="9.140625" style="2"/>
  </cols>
  <sheetData>
    <row r="1" spans="1:15" x14ac:dyDescent="0.25">
      <c r="A1" s="12"/>
      <c r="B1" s="66" t="s">
        <v>0</v>
      </c>
      <c r="C1" s="66"/>
      <c r="D1" s="67"/>
      <c r="E1" s="67"/>
      <c r="F1" s="67"/>
      <c r="G1" s="67"/>
      <c r="H1" s="67"/>
      <c r="I1" s="67"/>
      <c r="J1" s="67"/>
      <c r="K1" s="67"/>
      <c r="L1" s="67"/>
    </row>
    <row r="2" spans="1:15" ht="13.5" customHeight="1" x14ac:dyDescent="0.25">
      <c r="A2" s="13"/>
      <c r="B2" s="13"/>
      <c r="C2" s="13"/>
      <c r="D2" s="13"/>
      <c r="E2" s="13"/>
      <c r="F2" s="14"/>
      <c r="G2" s="14"/>
      <c r="H2" s="14"/>
      <c r="I2" s="14"/>
      <c r="J2" s="13"/>
      <c r="K2" s="15"/>
      <c r="L2" s="15"/>
      <c r="N2" s="9"/>
    </row>
    <row r="3" spans="1:15" ht="30" customHeight="1" x14ac:dyDescent="0.25">
      <c r="A3" s="14"/>
      <c r="B3" s="63" t="s">
        <v>1</v>
      </c>
      <c r="C3" s="16"/>
      <c r="D3" s="63" t="s">
        <v>2</v>
      </c>
      <c r="E3" s="16"/>
      <c r="F3" s="63" t="s">
        <v>3</v>
      </c>
      <c r="G3" s="17"/>
      <c r="H3" s="63" t="s">
        <v>4</v>
      </c>
      <c r="I3" s="18"/>
      <c r="J3" s="63" t="s">
        <v>5</v>
      </c>
      <c r="K3" s="63" t="s">
        <v>6</v>
      </c>
      <c r="L3" s="63" t="s">
        <v>7</v>
      </c>
    </row>
    <row r="4" spans="1:15" x14ac:dyDescent="0.25">
      <c r="A4" s="19" t="s">
        <v>8</v>
      </c>
      <c r="B4" s="20">
        <f>14000000-64800</f>
        <v>13935200</v>
      </c>
      <c r="C4" s="21"/>
      <c r="D4" s="22">
        <v>2000000</v>
      </c>
      <c r="E4" s="23"/>
      <c r="F4" s="22">
        <f>5000000-16000</f>
        <v>4984000</v>
      </c>
      <c r="G4" s="24"/>
      <c r="H4" s="22">
        <f>1500000</f>
        <v>1500000</v>
      </c>
      <c r="I4" s="23"/>
      <c r="J4" s="22">
        <v>150000.01</v>
      </c>
      <c r="K4" s="23">
        <v>25000000</v>
      </c>
      <c r="L4" s="22">
        <f>ROUND(SUM(J4+K4),0)</f>
        <v>25150000</v>
      </c>
      <c r="N4" s="10"/>
    </row>
    <row r="5" spans="1:15" x14ac:dyDescent="0.25">
      <c r="A5" s="19" t="s">
        <v>9</v>
      </c>
      <c r="B5" s="25">
        <v>64800</v>
      </c>
      <c r="C5" s="26"/>
      <c r="D5" s="25"/>
      <c r="E5" s="27"/>
      <c r="F5" s="28">
        <v>16000</v>
      </c>
      <c r="G5" s="24"/>
      <c r="H5" s="28">
        <v>0</v>
      </c>
      <c r="I5" s="29"/>
      <c r="J5" s="25"/>
      <c r="K5" s="30"/>
      <c r="L5" s="31">
        <f>ROUND(SUM(J5+K5),0)</f>
        <v>0</v>
      </c>
      <c r="N5" s="10"/>
      <c r="O5" s="11"/>
    </row>
    <row r="6" spans="1:15" x14ac:dyDescent="0.25">
      <c r="A6" s="32" t="s">
        <v>10</v>
      </c>
      <c r="B6" s="33">
        <f>ROUND(SUM(B4:B5),0)</f>
        <v>14000000</v>
      </c>
      <c r="C6" s="33"/>
      <c r="D6" s="34">
        <f>ROUND(SUM(D4:D5),0)</f>
        <v>2000000</v>
      </c>
      <c r="E6" s="35"/>
      <c r="F6" s="34">
        <f>ROUND(SUM(F4:F5),0)</f>
        <v>5000000</v>
      </c>
      <c r="G6" s="34"/>
      <c r="H6" s="34">
        <f>ROUND(SUM(H4:H5),0)</f>
        <v>1500000</v>
      </c>
      <c r="I6" s="35"/>
      <c r="J6" s="34">
        <f>ROUND(SUM(J4:J5),0)</f>
        <v>150000</v>
      </c>
      <c r="K6" s="35">
        <f>ROUND(SUM(K4:K5),0)</f>
        <v>25000000</v>
      </c>
      <c r="L6" s="34">
        <f>ROUND(SUM(L4:L5),0)</f>
        <v>25150000</v>
      </c>
    </row>
    <row r="7" spans="1:15" x14ac:dyDescent="0.25">
      <c r="A7" s="36" t="s">
        <v>11</v>
      </c>
      <c r="B7" s="37">
        <v>12300000</v>
      </c>
      <c r="C7" s="37"/>
      <c r="D7" s="38">
        <v>1770000</v>
      </c>
      <c r="E7" s="39"/>
      <c r="F7" s="38">
        <v>4400000</v>
      </c>
      <c r="G7" s="38"/>
      <c r="H7" s="38">
        <v>1380000</v>
      </c>
      <c r="I7" s="39"/>
      <c r="J7" s="38">
        <v>130000</v>
      </c>
      <c r="K7" s="39">
        <v>24300000</v>
      </c>
      <c r="L7" s="24">
        <f>ROUND(SUM(J7+K7),0)</f>
        <v>24430000</v>
      </c>
    </row>
    <row r="8" spans="1:15" x14ac:dyDescent="0.25">
      <c r="A8" s="36" t="s">
        <v>12</v>
      </c>
      <c r="B8" s="40">
        <v>900000</v>
      </c>
      <c r="C8" s="37"/>
      <c r="D8" s="40">
        <v>150000</v>
      </c>
      <c r="E8" s="39"/>
      <c r="F8" s="40">
        <v>380000</v>
      </c>
      <c r="G8" s="38"/>
      <c r="H8" s="40">
        <v>90000</v>
      </c>
      <c r="I8" s="39"/>
      <c r="J8" s="40">
        <v>10000</v>
      </c>
      <c r="K8" s="41">
        <v>2000000</v>
      </c>
      <c r="L8" s="31">
        <f>ROUND(SUM(J8+K8),0)</f>
        <v>2010000</v>
      </c>
    </row>
    <row r="9" spans="1:15" x14ac:dyDescent="0.25">
      <c r="A9" s="42" t="s">
        <v>13</v>
      </c>
      <c r="B9" s="33">
        <f>ROUND(SUM(B7:B8),0)</f>
        <v>13200000</v>
      </c>
      <c r="C9" s="33"/>
      <c r="D9" s="34">
        <f>ROUND(SUM(D7:D8),0)</f>
        <v>1920000</v>
      </c>
      <c r="E9" s="35"/>
      <c r="F9" s="34">
        <f>ROUND(SUM(F7:F8),0)</f>
        <v>4780000</v>
      </c>
      <c r="G9" s="34"/>
      <c r="H9" s="34">
        <f>ROUND(SUM(H7:H8),0)</f>
        <v>1470000</v>
      </c>
      <c r="I9" s="35"/>
      <c r="J9" s="34">
        <f>ROUND(SUM(J7:J8),0)</f>
        <v>140000</v>
      </c>
      <c r="K9" s="35">
        <f>ROUND(SUM(K7:K8),0)</f>
        <v>26300000</v>
      </c>
      <c r="L9" s="34">
        <f>ROUND(SUM(L7:L8),0)</f>
        <v>26440000</v>
      </c>
    </row>
    <row r="10" spans="1:15" x14ac:dyDescent="0.25">
      <c r="A10" s="32" t="s">
        <v>14</v>
      </c>
      <c r="B10" s="33">
        <f>ROUND((+B6-B9),0)</f>
        <v>800000</v>
      </c>
      <c r="C10" s="33"/>
      <c r="D10" s="34">
        <f>ROUND((+D6-D9),0)</f>
        <v>80000</v>
      </c>
      <c r="E10" s="35"/>
      <c r="F10" s="34">
        <f>ROUND((+F6-F9),0)</f>
        <v>220000</v>
      </c>
      <c r="G10" s="34"/>
      <c r="H10" s="34">
        <f>ROUND((+H6-H9),0)</f>
        <v>30000</v>
      </c>
      <c r="I10" s="35"/>
      <c r="J10" s="34">
        <f>ROUND((+J6-J9),0)</f>
        <v>10000</v>
      </c>
      <c r="K10" s="35">
        <f>ROUND((+K6-K9),0)</f>
        <v>-1300000</v>
      </c>
      <c r="L10" s="34">
        <f>ROUND((+L6-L9),0)</f>
        <v>-1290000</v>
      </c>
    </row>
    <row r="11" spans="1:15" x14ac:dyDescent="0.25">
      <c r="A11" s="36" t="s">
        <v>15</v>
      </c>
      <c r="B11" s="37">
        <v>0</v>
      </c>
      <c r="C11" s="37"/>
      <c r="D11" s="40">
        <v>0</v>
      </c>
      <c r="E11" s="39"/>
      <c r="F11" s="40">
        <v>0</v>
      </c>
      <c r="G11" s="38"/>
      <c r="H11" s="40">
        <v>0</v>
      </c>
      <c r="I11" s="39"/>
      <c r="J11" s="38">
        <v>0</v>
      </c>
      <c r="K11" s="41">
        <v>0</v>
      </c>
      <c r="L11" s="31">
        <f>ROUND(SUM(J11+K11),0)</f>
        <v>0</v>
      </c>
    </row>
    <row r="12" spans="1:15" ht="16.5" thickBot="1" x14ac:dyDescent="0.3">
      <c r="A12" s="32" t="s">
        <v>16</v>
      </c>
      <c r="B12" s="43">
        <f t="shared" ref="B12:F12" si="0">ROUND((+B10-B11),0)</f>
        <v>800000</v>
      </c>
      <c r="C12" s="33"/>
      <c r="D12" s="44">
        <f t="shared" si="0"/>
        <v>80000</v>
      </c>
      <c r="E12" s="35"/>
      <c r="F12" s="44">
        <f t="shared" si="0"/>
        <v>220000</v>
      </c>
      <c r="G12" s="34"/>
      <c r="H12" s="44">
        <f t="shared" ref="H12" si="1">ROUND((+H10-H11),0)</f>
        <v>30000</v>
      </c>
      <c r="I12" s="35"/>
      <c r="J12" s="44">
        <f t="shared" ref="J12:K12" si="2">ROUND((+J10-J11),0)</f>
        <v>10000</v>
      </c>
      <c r="K12" s="45">
        <f t="shared" si="2"/>
        <v>-1300000</v>
      </c>
      <c r="L12" s="44">
        <f>ROUND((+L10-L11),0)</f>
        <v>-1290000</v>
      </c>
    </row>
    <row r="13" spans="1:15" ht="16.5" thickTop="1" x14ac:dyDescent="0.25">
      <c r="A13" s="46"/>
      <c r="B13" s="35"/>
      <c r="C13" s="35"/>
      <c r="D13" s="35"/>
      <c r="E13" s="35"/>
      <c r="F13" s="35"/>
      <c r="G13" s="35"/>
      <c r="H13" s="47"/>
      <c r="I13" s="35"/>
      <c r="J13" s="35"/>
      <c r="K13" s="35"/>
      <c r="L13" s="48"/>
    </row>
    <row r="14" spans="1:15" x14ac:dyDescent="0.25">
      <c r="A14" s="13"/>
      <c r="B14" s="49"/>
      <c r="C14" s="39"/>
      <c r="D14" s="49"/>
      <c r="E14" s="39"/>
      <c r="F14" s="50"/>
      <c r="G14" s="50"/>
      <c r="H14" s="50"/>
      <c r="I14" s="50"/>
      <c r="J14" s="50"/>
      <c r="K14" s="50"/>
      <c r="L14" s="50"/>
    </row>
    <row r="15" spans="1:15" x14ac:dyDescent="0.25">
      <c r="A15" s="13"/>
      <c r="B15" s="49"/>
      <c r="C15" s="39"/>
      <c r="D15" s="49"/>
      <c r="E15" s="39"/>
      <c r="F15" s="49"/>
      <c r="G15" s="39"/>
      <c r="H15" s="49"/>
      <c r="I15" s="39"/>
      <c r="J15" s="51"/>
      <c r="K15" s="51"/>
      <c r="L15" s="51"/>
    </row>
    <row r="16" spans="1:15" ht="30.75" customHeight="1" x14ac:dyDescent="0.25">
      <c r="A16" s="13"/>
      <c r="B16" s="63" t="s">
        <v>1</v>
      </c>
      <c r="C16" s="52"/>
      <c r="D16" s="63" t="str">
        <f>D3</f>
        <v>MHBG SED</v>
      </c>
      <c r="E16" s="52"/>
      <c r="F16" s="63" t="str">
        <f>F3</f>
        <v>MHBG SMI</v>
      </c>
      <c r="G16" s="53"/>
      <c r="H16" s="63" t="s">
        <v>4</v>
      </c>
      <c r="I16" s="52"/>
      <c r="J16" s="63" t="str">
        <f>J3</f>
        <v>NTXIX/XXI OTHER</v>
      </c>
      <c r="K16" s="63" t="str">
        <f>K3</f>
        <v>COUNTY</v>
      </c>
      <c r="L16" s="63" t="str">
        <f>L3</f>
        <v>TOTAL NTXIX/XXI</v>
      </c>
    </row>
    <row r="17" spans="1:15" x14ac:dyDescent="0.25">
      <c r="A17" s="36" t="s">
        <v>17</v>
      </c>
      <c r="B17" s="37">
        <f>ROUND((B6*0.92),0)</f>
        <v>12880000</v>
      </c>
      <c r="C17" s="38"/>
      <c r="D17" s="54">
        <f>ROUND((D6*0.92),0)</f>
        <v>1840000</v>
      </c>
      <c r="E17" s="39"/>
      <c r="F17" s="54">
        <f>ROUND((F6*0.92),0)</f>
        <v>4600000</v>
      </c>
      <c r="G17" s="39"/>
      <c r="H17" s="54">
        <f>ROUND((H6*0.92),0)</f>
        <v>1380000</v>
      </c>
      <c r="I17" s="39"/>
      <c r="J17" s="54">
        <f>ROUND((J6*0.92),0)</f>
        <v>138000</v>
      </c>
      <c r="K17" s="54">
        <f>ROUND((K6*0.92),0)</f>
        <v>23000000</v>
      </c>
      <c r="L17" s="54">
        <f>ROUND((L6*0.92),0)</f>
        <v>23138000</v>
      </c>
    </row>
    <row r="18" spans="1:15" x14ac:dyDescent="0.25">
      <c r="A18" s="36" t="s">
        <v>11</v>
      </c>
      <c r="B18" s="37">
        <f>ROUND((+B7),0)</f>
        <v>12300000</v>
      </c>
      <c r="C18" s="38"/>
      <c r="D18" s="38">
        <f>ROUND((+D7),0)</f>
        <v>1770000</v>
      </c>
      <c r="E18" s="39"/>
      <c r="F18" s="38">
        <f>ROUND((+F7),0)</f>
        <v>4400000</v>
      </c>
      <c r="G18" s="39"/>
      <c r="H18" s="38">
        <f>ROUND((+H7),0)</f>
        <v>1380000</v>
      </c>
      <c r="I18" s="39"/>
      <c r="J18" s="38">
        <f>ROUND((+J7),0)</f>
        <v>130000</v>
      </c>
      <c r="K18" s="40">
        <f>ROUND((+K7),0)</f>
        <v>24300000</v>
      </c>
      <c r="L18" s="38">
        <f>ROUND((+L7),0)</f>
        <v>24430000</v>
      </c>
    </row>
    <row r="19" spans="1:15" ht="16.5" thickBot="1" x14ac:dyDescent="0.3">
      <c r="A19" s="32" t="s">
        <v>18</v>
      </c>
      <c r="B19" s="43">
        <f>ROUND((B17-B18),0)</f>
        <v>580000</v>
      </c>
      <c r="C19" s="34"/>
      <c r="D19" s="44">
        <f>ROUND((D17-D18),0)</f>
        <v>70000</v>
      </c>
      <c r="E19" s="35"/>
      <c r="F19" s="44">
        <f>ROUND((F17-F18),0)</f>
        <v>200000</v>
      </c>
      <c r="G19" s="35"/>
      <c r="H19" s="44">
        <f>ROUND((H17-H18),0)</f>
        <v>0</v>
      </c>
      <c r="I19" s="35"/>
      <c r="J19" s="44">
        <f>ROUND((J17-J18),0)</f>
        <v>8000</v>
      </c>
      <c r="K19" s="44">
        <f>ROUND((K17-K18),0)</f>
        <v>-1300000</v>
      </c>
      <c r="L19" s="44">
        <f>ROUND((L17-L18),0)</f>
        <v>-1292000</v>
      </c>
    </row>
    <row r="20" spans="1:15" ht="16.5" thickTop="1" x14ac:dyDescent="0.25">
      <c r="A20" s="36" t="s">
        <v>19</v>
      </c>
      <c r="B20" s="55">
        <f>ROUND((B17*0.04),0)</f>
        <v>515200</v>
      </c>
      <c r="C20" s="38"/>
      <c r="D20" s="55">
        <f>ROUND((D17*0.04),0)</f>
        <v>73600</v>
      </c>
      <c r="E20" s="39"/>
      <c r="F20" s="55">
        <f>ROUND((F17*0.04),0)</f>
        <v>184000</v>
      </c>
      <c r="G20" s="39"/>
      <c r="H20" s="55">
        <f>ROUND((H17*0.04),0)</f>
        <v>55200</v>
      </c>
      <c r="I20" s="39"/>
      <c r="J20" s="55">
        <f>ROUND((J17*0.04),0)</f>
        <v>5520</v>
      </c>
      <c r="K20" s="40">
        <f>ROUND((K17*0.04),0)</f>
        <v>920000</v>
      </c>
      <c r="L20" s="55">
        <f>ROUND((L17*0.04),0)</f>
        <v>925520</v>
      </c>
    </row>
    <row r="21" spans="1:15" ht="16.5" thickBot="1" x14ac:dyDescent="0.3">
      <c r="A21" s="32" t="s">
        <v>20</v>
      </c>
      <c r="B21" s="56">
        <f>IF(ABS(B23)&gt;(0.04),B26,IF(ABS(B23)&lt;=(0.04),0))</f>
        <v>64800</v>
      </c>
      <c r="C21" s="57"/>
      <c r="D21" s="58">
        <f>IF(ABS(D23)&gt;(0.04),D26,IF(ABS(D23)&lt;=(0.04),0))</f>
        <v>0</v>
      </c>
      <c r="E21" s="57"/>
      <c r="F21" s="59">
        <f>IF(ABS(F23)&gt;(0.04),F26,IF(ABS(F23)&lt;=(0.04),0))</f>
        <v>16000</v>
      </c>
      <c r="G21" s="57"/>
      <c r="H21" s="59">
        <f>IF(ABS(H23)&gt;(0.04),H26,IF(ABS(H23)&lt;=(0.04),0))</f>
        <v>0</v>
      </c>
      <c r="I21" s="57"/>
      <c r="J21" s="60">
        <f>IF(ABS(J23)&gt;(0.04),J26,IF(ABS(J23)&lt;=(0.04),0))</f>
        <v>2480</v>
      </c>
      <c r="K21" s="60">
        <f>IF(ABS(K23)&gt;(0.04),K26,IF(ABS(K23)&lt;=(0.04),0))</f>
        <v>-380000</v>
      </c>
      <c r="L21" s="56">
        <f>IF(ABS(L23)&gt;(0.04),L26,IF(ABS(L23)&lt;=(0.04),0))</f>
        <v>-366480</v>
      </c>
    </row>
    <row r="22" spans="1:15" ht="16.5" thickTop="1" x14ac:dyDescent="0.25">
      <c r="A22" s="3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5" x14ac:dyDescent="0.25">
      <c r="A23" s="12" t="s">
        <v>21</v>
      </c>
      <c r="B23" s="61">
        <f>IF(ISERROR(AVERAGE(B19/B17)),"0.00"%,AVERAGE(B19/B17))</f>
        <v>4.503105590062112E-2</v>
      </c>
      <c r="C23" s="61"/>
      <c r="D23" s="62">
        <f>IF(ISERROR(AVERAGE(D19/D17)),"0.00"%,AVERAGE(D19/D17))</f>
        <v>3.8043478260869568E-2</v>
      </c>
      <c r="E23" s="62"/>
      <c r="F23" s="62">
        <f>IF(ISERROR(AVERAGE(F19/F17)),"0.00"%,AVERAGE(F19/F17))</f>
        <v>4.3478260869565216E-2</v>
      </c>
      <c r="G23" s="61"/>
      <c r="H23" s="62">
        <f>IF(ISERROR(AVERAGE(H19/H17)),"0.00"%,AVERAGE(H19/H17))</f>
        <v>0</v>
      </c>
      <c r="I23" s="61"/>
      <c r="J23" s="61">
        <f>IF(ISERROR(AVERAGE(J19/J17)),"0.00"%,AVERAGE(J19/J17))</f>
        <v>5.7971014492753624E-2</v>
      </c>
      <c r="K23" s="62">
        <f>IF(ISERROR(AVERAGE(K19/K17)),"0.00"%,AVERAGE(K19/K17))</f>
        <v>-5.6521739130434782E-2</v>
      </c>
      <c r="L23" s="61">
        <f>IF(ISERROR(AVERAGE(L19/L17)),"0.00"%,AVERAGE(L19/L17))</f>
        <v>-5.5838879764888924E-2</v>
      </c>
    </row>
    <row r="24" spans="1:15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5" hidden="1" x14ac:dyDescent="0.25">
      <c r="A25" s="1"/>
      <c r="B25" s="1">
        <f>IF(B19&gt;0,(B19-B20),IF(B19&lt;0,B19+B20))</f>
        <v>64800</v>
      </c>
      <c r="C25" s="1"/>
      <c r="D25" s="1">
        <f>IF(D19&gt;0,(D19-D20),IF(D19&lt;0,D19+D20))</f>
        <v>-3600</v>
      </c>
      <c r="E25" s="1"/>
      <c r="F25" s="1">
        <f>IF(F19&gt;0,(F19-F20),IF(F19&lt;0,F19+F20))</f>
        <v>16000</v>
      </c>
      <c r="G25" s="1"/>
      <c r="H25" s="1" t="b">
        <f>IF(H19&gt;0,(H19-H20),IF(H19&lt;0,H19+H20))</f>
        <v>0</v>
      </c>
      <c r="I25" s="1"/>
      <c r="J25" s="1">
        <f>IF(J19&gt;0,(J19-J20),IF(J19&lt;0,J19+J20))</f>
        <v>2480</v>
      </c>
      <c r="K25" s="1">
        <f>IF(K19&gt;0,(K19-K20),IF(K19&lt;0,K19+K20))</f>
        <v>-380000</v>
      </c>
      <c r="L25" s="1">
        <f>IF(L19&gt;0,(L19-L20),IF(L19&lt;0,L19+L20))</f>
        <v>-366480</v>
      </c>
      <c r="M25" s="1"/>
      <c r="N25" s="1"/>
      <c r="O25" s="1"/>
    </row>
    <row r="26" spans="1:15" hidden="1" x14ac:dyDescent="0.25">
      <c r="A26" s="1"/>
      <c r="B26" s="1">
        <f>IF(ABS(B19)&lt;B20,(-B25),IF(ABS(B19)&gt;B20,(B25)))</f>
        <v>64800</v>
      </c>
      <c r="C26" s="1"/>
      <c r="D26" s="1">
        <f>IF(ABS(D19)&lt;D20,(-D25),IF(ABS(D19)&gt;D20,(D25)))</f>
        <v>3600</v>
      </c>
      <c r="E26" s="1"/>
      <c r="F26" s="1">
        <f>IF(ABS(F19)&lt;F20,(-F25),IF(ABS(F19)&gt;F20,(F25)))</f>
        <v>16000</v>
      </c>
      <c r="G26" s="1"/>
      <c r="H26" s="1">
        <f>IF(ABS(H19)&lt;H20,(-H25),IF(ABS(H19)&gt;H20,(H25)))</f>
        <v>0</v>
      </c>
      <c r="I26" s="1"/>
      <c r="J26" s="1">
        <f>IF(ABS(J19)&lt;J20,(-J25),IF(ABS(J19)&gt;J20,(J25)))</f>
        <v>2480</v>
      </c>
      <c r="K26" s="1">
        <f>IF(ABS(K19)&lt;K20,(-K25),IF(ABS(K19)&gt;K20,(K25)))</f>
        <v>-380000</v>
      </c>
      <c r="L26" s="1">
        <f>IF(ABS(L19)&lt;L20,(-L25),IF(ABS(L19)&gt;L20,(L25)))</f>
        <v>-366480</v>
      </c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1"/>
      <c r="M27" s="1"/>
    </row>
    <row r="28" spans="1:15" x14ac:dyDescent="0.25">
      <c r="A28" s="3"/>
      <c r="B28" s="7"/>
      <c r="D28" s="8"/>
    </row>
    <row r="29" spans="1:15" x14ac:dyDescent="0.25">
      <c r="A29" s="4"/>
      <c r="B29" s="5"/>
    </row>
    <row r="30" spans="1:15" s="4" customFormat="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4" customForma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s="4" customForma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</sheetData>
  <sheetProtection formatCells="0"/>
  <customSheetViews>
    <customSheetView guid="{9CA6E05E-8A49-4A03-A5ED-BDD1329A1619}" scale="75" fitToPage="1" printArea="1" hiddenRows="1" showRuler="0" topLeftCell="A6">
      <selection activeCell="J46" sqref="J46"/>
      <pageMargins left="0" right="0" top="0" bottom="0" header="0" footer="0"/>
      <pageSetup scale="63" orientation="landscape" horizontalDpi="360" r:id="rId1"/>
      <headerFooter alignWithMargins="0"/>
    </customSheetView>
  </customSheetViews>
  <mergeCells count="2">
    <mergeCell ref="A30:O32"/>
    <mergeCell ref="B1:L1"/>
  </mergeCells>
  <phoneticPr fontId="0" type="noConversion"/>
  <pageMargins left="0.5" right="0.5" top="1.5625" bottom="1" header="0.5" footer="0.5"/>
  <pageSetup scale="49" orientation="landscape" r:id="rId2"/>
  <headerFooter alignWithMargins="0">
    <oddHeader>&amp;L&amp;G&amp;C&amp;"-,Bold"&amp;12&amp;K2F8DCB AHCCCS CONTRACTOR OPERATIONS MANUAL
 POLICY 323 - ATTACHMENT A -       
 NON-TITLE XIX/XXI PROFIT LIMIT - EXAMPLE         
 FOR THE STATE FISCAL YEAR ENDING JUNE 30, 20XX 
&amp;KFF0000IMPLEMENTATION DATE 10/01/24</oddHeader>
    <oddFooter xml:space="preserve">&amp;L&amp;"-,Regular"&amp;K2F8DCBEffective Dates: 10/01/15, 10/01/17, 10/01/19, 10/01/21, 10/01/22, 10/01/24
Approval Dates: 09/07/17, 10/18/18, 08/05/20, 08/19/21, 05/19/22, 03/28/24 &amp;C&amp;"-,Bold"&amp;11&amp;K2F8DCB 323 - Attachment A -  Page &amp;P of &amp;N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D51C9-B385-4E1A-9109-9E3491957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c3d9e-a56e-434b-bb6a-7c6f06128eeb"/>
    <ds:schemaRef ds:uri="5539627f-a073-49ae-920d-28f8649b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318FB-B89C-4E63-A828-07FD59B03636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5539627f-a073-49ae-920d-28f8649be131"/>
    <ds:schemaRef ds:uri="898c3d9e-a56e-434b-bb6a-7c6f06128eeb"/>
  </ds:schemaRefs>
</ds:datastoreItem>
</file>

<file path=customXml/itemProps3.xml><?xml version="1.0" encoding="utf-8"?>
<ds:datastoreItem xmlns:ds="http://schemas.openxmlformats.org/officeDocument/2006/customXml" ds:itemID="{8E22014D-DF00-40A3-BB19-81DC5AB9C1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Limit NTXIX XXI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ACOM POLICY 323 - ATTACHMENT A</dc:title>
  <dc:subject/>
  <dc:creator/>
  <cp:keywords/>
  <dc:description/>
  <cp:lastModifiedBy>Voogd, Leanna</cp:lastModifiedBy>
  <cp:revision/>
  <dcterms:created xsi:type="dcterms:W3CDTF">2002-06-17T17:09:38Z</dcterms:created>
  <dcterms:modified xsi:type="dcterms:W3CDTF">2024-05-23T21:26:07Z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_dlc_DocIdItemGuid">
    <vt:lpwstr>84a04d1a-fd71-45c2-8b5f-084d39f47e0d</vt:lpwstr>
  </property>
  <property fmtid="{D5CDD505-2E9C-101B-9397-08002B2CF9AE}" pid="4" name="DeliverableStatus">
    <vt:lpwstr>Received</vt:lpwstr>
  </property>
  <property fmtid="{D5CDD505-2E9C-101B-9397-08002B2CF9AE}" pid="5" name="APC">
    <vt:bool>false</vt:bool>
  </property>
  <property fmtid="{D5CDD505-2E9C-101B-9397-08002B2CF9AE}" pid="6" name="Checked Out">
    <vt:bool>false</vt:bool>
  </property>
  <property fmtid="{D5CDD505-2E9C-101B-9397-08002B2CF9AE}" pid="7" name="Order">
    <vt:r8>1877800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